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brion\Desktop\Application Documents\"/>
    </mc:Choice>
  </mc:AlternateContent>
  <xr:revisionPtr revIDLastSave="0" documentId="13_ncr:1_{56101067-88AB-48AF-A7C0-CF3780EC0332}" xr6:coauthVersionLast="47" xr6:coauthVersionMax="47" xr10:uidLastSave="{00000000-0000-0000-0000-000000000000}"/>
  <bookViews>
    <workbookView xWindow="28680" yWindow="-120" windowWidth="29040" windowHeight="15720" xr2:uid="{95440CC8-92A6-42CA-B530-F0B0185F8231}"/>
  </bookViews>
  <sheets>
    <sheet name="Title Sheet" sheetId="4" r:id="rId1"/>
    <sheet name="Instructions" sheetId="5" r:id="rId2"/>
    <sheet name="CPD Record" sheetId="1" r:id="rId3"/>
    <sheet name="Activity Category" sheetId="2" r:id="rId4"/>
    <sheet name="Knowledge Areas" sheetId="3" r:id="rId5"/>
  </sheets>
  <definedNames>
    <definedName name="_xlcn.WorksheetConnection_CPDTemplateV1.5test.xlsxTable11" hidden="1">Table1[]</definedName>
    <definedName name="FromArray_1">_xlfn.ANCHORARRAY('CPD Record'!#REF!)</definedName>
    <definedName name="_xlnm.Print_Area" localSheetId="2">'CPD Record'!$A$1:$H$325</definedName>
    <definedName name="_xlnm.Print_Area" localSheetId="0">'Title Sheet'!$A$1:$D$29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1" name="Table1" connection="WorksheetConnection_CPD Template V1.5 test.xlsx!Table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3" i="1" l="1"/>
  <c r="H321" i="1"/>
  <c r="D22" i="4" s="1"/>
  <c r="H320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G3" i="1"/>
  <c r="K3" i="1"/>
  <c r="K4" i="1"/>
  <c r="K5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T342" i="1"/>
  <c r="T341" i="1"/>
  <c r="T340" i="1"/>
  <c r="T339" i="1"/>
  <c r="T338" i="1"/>
  <c r="T337" i="1"/>
  <c r="T336" i="1"/>
  <c r="T335" i="1"/>
  <c r="T334" i="1"/>
  <c r="T333" i="1"/>
  <c r="T332" i="1"/>
  <c r="P340" i="1"/>
  <c r="P339" i="1"/>
  <c r="P338" i="1"/>
  <c r="P337" i="1"/>
  <c r="P336" i="1"/>
  <c r="P335" i="1"/>
  <c r="P334" i="1"/>
  <c r="P333" i="1"/>
  <c r="P332" i="1"/>
  <c r="L342" i="1"/>
  <c r="L341" i="1"/>
  <c r="L340" i="1"/>
  <c r="L339" i="1"/>
  <c r="L338" i="1"/>
  <c r="L337" i="1"/>
  <c r="L336" i="1"/>
  <c r="L335" i="1"/>
  <c r="L334" i="1"/>
  <c r="L333" i="1"/>
  <c r="L332" i="1"/>
  <c r="H334" i="1"/>
  <c r="H335" i="1"/>
  <c r="H336" i="1"/>
  <c r="H337" i="1"/>
  <c r="H338" i="1"/>
  <c r="H333" i="1"/>
  <c r="H332" i="1"/>
  <c r="L3" i="1"/>
  <c r="O3" i="1"/>
  <c r="P3" i="1"/>
  <c r="S3" i="1"/>
  <c r="T3" i="1"/>
  <c r="L4" i="1"/>
  <c r="O4" i="1"/>
  <c r="P4" i="1"/>
  <c r="S4" i="1"/>
  <c r="T4" i="1"/>
  <c r="L5" i="1"/>
  <c r="O5" i="1"/>
  <c r="P5" i="1"/>
  <c r="S5" i="1"/>
  <c r="T5" i="1"/>
  <c r="K6" i="1"/>
  <c r="L6" i="1"/>
  <c r="O6" i="1"/>
  <c r="P6" i="1"/>
  <c r="S6" i="1"/>
  <c r="T6" i="1"/>
  <c r="K7" i="1"/>
  <c r="L7" i="1"/>
  <c r="O7" i="1"/>
  <c r="P7" i="1"/>
  <c r="S7" i="1"/>
  <c r="T7" i="1"/>
  <c r="K8" i="1"/>
  <c r="L8" i="1"/>
  <c r="O8" i="1"/>
  <c r="P8" i="1"/>
  <c r="S8" i="1"/>
  <c r="T8" i="1"/>
  <c r="K9" i="1"/>
  <c r="L9" i="1"/>
  <c r="O9" i="1"/>
  <c r="P9" i="1"/>
  <c r="S9" i="1"/>
  <c r="T9" i="1"/>
  <c r="K10" i="1"/>
  <c r="L10" i="1"/>
  <c r="O10" i="1"/>
  <c r="P10" i="1"/>
  <c r="S10" i="1"/>
  <c r="T10" i="1"/>
  <c r="K11" i="1"/>
  <c r="L11" i="1"/>
  <c r="O11" i="1"/>
  <c r="P11" i="1"/>
  <c r="S11" i="1"/>
  <c r="T11" i="1"/>
  <c r="K12" i="1"/>
  <c r="L12" i="1"/>
  <c r="O12" i="1"/>
  <c r="P12" i="1"/>
  <c r="S12" i="1"/>
  <c r="T12" i="1"/>
  <c r="K13" i="1"/>
  <c r="L13" i="1"/>
  <c r="O13" i="1"/>
  <c r="P13" i="1"/>
  <c r="S13" i="1"/>
  <c r="T13" i="1"/>
  <c r="K14" i="1"/>
  <c r="L14" i="1"/>
  <c r="O14" i="1"/>
  <c r="P14" i="1"/>
  <c r="S14" i="1"/>
  <c r="T14" i="1"/>
  <c r="K15" i="1"/>
  <c r="L15" i="1"/>
  <c r="O15" i="1"/>
  <c r="P15" i="1"/>
  <c r="S15" i="1"/>
  <c r="T15" i="1"/>
  <c r="K16" i="1"/>
  <c r="L16" i="1"/>
  <c r="O16" i="1"/>
  <c r="P16" i="1"/>
  <c r="S16" i="1"/>
  <c r="T16" i="1"/>
  <c r="K17" i="1"/>
  <c r="L17" i="1"/>
  <c r="O17" i="1"/>
  <c r="P17" i="1"/>
  <c r="S17" i="1"/>
  <c r="T17" i="1"/>
  <c r="K18" i="1"/>
  <c r="L18" i="1"/>
  <c r="O18" i="1"/>
  <c r="P18" i="1"/>
  <c r="S18" i="1"/>
  <c r="T18" i="1"/>
  <c r="K19" i="1"/>
  <c r="L19" i="1"/>
  <c r="O19" i="1"/>
  <c r="P19" i="1"/>
  <c r="S19" i="1"/>
  <c r="T19" i="1"/>
  <c r="K20" i="1"/>
  <c r="L20" i="1"/>
  <c r="O20" i="1"/>
  <c r="P20" i="1"/>
  <c r="S20" i="1"/>
  <c r="T20" i="1"/>
  <c r="K21" i="1"/>
  <c r="L21" i="1"/>
  <c r="O21" i="1"/>
  <c r="P21" i="1"/>
  <c r="S21" i="1"/>
  <c r="T21" i="1"/>
  <c r="K22" i="1"/>
  <c r="L22" i="1"/>
  <c r="O22" i="1"/>
  <c r="P22" i="1"/>
  <c r="S22" i="1"/>
  <c r="T22" i="1"/>
  <c r="K23" i="1"/>
  <c r="L23" i="1"/>
  <c r="O23" i="1"/>
  <c r="P23" i="1"/>
  <c r="S23" i="1"/>
  <c r="T23" i="1"/>
  <c r="K24" i="1"/>
  <c r="L24" i="1"/>
  <c r="O24" i="1"/>
  <c r="P24" i="1"/>
  <c r="S24" i="1"/>
  <c r="T24" i="1"/>
  <c r="K25" i="1"/>
  <c r="L25" i="1"/>
  <c r="O25" i="1"/>
  <c r="P25" i="1"/>
  <c r="S25" i="1"/>
  <c r="T25" i="1"/>
  <c r="K26" i="1"/>
  <c r="L26" i="1"/>
  <c r="O26" i="1"/>
  <c r="P26" i="1"/>
  <c r="S26" i="1"/>
  <c r="T26" i="1"/>
  <c r="K27" i="1"/>
  <c r="L27" i="1"/>
  <c r="O27" i="1"/>
  <c r="P27" i="1"/>
  <c r="S27" i="1"/>
  <c r="T27" i="1"/>
  <c r="K28" i="1"/>
  <c r="L28" i="1"/>
  <c r="O28" i="1"/>
  <c r="P28" i="1"/>
  <c r="S28" i="1"/>
  <c r="T28" i="1"/>
  <c r="K29" i="1"/>
  <c r="L29" i="1"/>
  <c r="O29" i="1"/>
  <c r="P29" i="1"/>
  <c r="S29" i="1"/>
  <c r="T29" i="1"/>
  <c r="K30" i="1"/>
  <c r="L30" i="1"/>
  <c r="O30" i="1"/>
  <c r="P30" i="1"/>
  <c r="S30" i="1"/>
  <c r="T30" i="1"/>
  <c r="K31" i="1"/>
  <c r="L31" i="1"/>
  <c r="O31" i="1"/>
  <c r="P31" i="1"/>
  <c r="S31" i="1"/>
  <c r="T31" i="1"/>
  <c r="K32" i="1"/>
  <c r="L32" i="1"/>
  <c r="O32" i="1"/>
  <c r="P32" i="1"/>
  <c r="S32" i="1"/>
  <c r="T32" i="1"/>
  <c r="K33" i="1"/>
  <c r="L33" i="1"/>
  <c r="O33" i="1"/>
  <c r="P33" i="1"/>
  <c r="S33" i="1"/>
  <c r="T33" i="1"/>
  <c r="K34" i="1"/>
  <c r="L34" i="1"/>
  <c r="O34" i="1"/>
  <c r="P34" i="1"/>
  <c r="S34" i="1"/>
  <c r="T34" i="1"/>
  <c r="K35" i="1"/>
  <c r="L35" i="1"/>
  <c r="O35" i="1"/>
  <c r="P35" i="1"/>
  <c r="S35" i="1"/>
  <c r="T35" i="1"/>
  <c r="K36" i="1"/>
  <c r="L36" i="1"/>
  <c r="O36" i="1"/>
  <c r="P36" i="1"/>
  <c r="S36" i="1"/>
  <c r="T36" i="1"/>
  <c r="K37" i="1"/>
  <c r="L37" i="1"/>
  <c r="O37" i="1"/>
  <c r="P37" i="1"/>
  <c r="S37" i="1"/>
  <c r="T37" i="1"/>
  <c r="K38" i="1"/>
  <c r="L38" i="1"/>
  <c r="O38" i="1"/>
  <c r="P38" i="1"/>
  <c r="S38" i="1"/>
  <c r="T38" i="1"/>
  <c r="K39" i="1"/>
  <c r="L39" i="1"/>
  <c r="O39" i="1"/>
  <c r="P39" i="1"/>
  <c r="S39" i="1"/>
  <c r="T39" i="1"/>
  <c r="K40" i="1"/>
  <c r="L40" i="1"/>
  <c r="O40" i="1"/>
  <c r="P40" i="1"/>
  <c r="S40" i="1"/>
  <c r="T40" i="1"/>
  <c r="K41" i="1"/>
  <c r="L41" i="1"/>
  <c r="O41" i="1"/>
  <c r="P41" i="1"/>
  <c r="S41" i="1"/>
  <c r="T41" i="1"/>
  <c r="K42" i="1"/>
  <c r="L42" i="1"/>
  <c r="O42" i="1"/>
  <c r="P42" i="1"/>
  <c r="S42" i="1"/>
  <c r="T42" i="1"/>
  <c r="K43" i="1"/>
  <c r="L43" i="1"/>
  <c r="O43" i="1"/>
  <c r="P43" i="1"/>
  <c r="S43" i="1"/>
  <c r="T43" i="1"/>
  <c r="K44" i="1"/>
  <c r="L44" i="1"/>
  <c r="O44" i="1"/>
  <c r="P44" i="1"/>
  <c r="S44" i="1"/>
  <c r="T44" i="1"/>
  <c r="K45" i="1"/>
  <c r="L45" i="1"/>
  <c r="O45" i="1"/>
  <c r="P45" i="1"/>
  <c r="S45" i="1"/>
  <c r="T45" i="1"/>
  <c r="K46" i="1"/>
  <c r="L46" i="1"/>
  <c r="O46" i="1"/>
  <c r="P46" i="1"/>
  <c r="S46" i="1"/>
  <c r="T46" i="1"/>
  <c r="K47" i="1"/>
  <c r="L47" i="1"/>
  <c r="O47" i="1"/>
  <c r="P47" i="1"/>
  <c r="S47" i="1"/>
  <c r="T47" i="1"/>
  <c r="K48" i="1"/>
  <c r="L48" i="1"/>
  <c r="O48" i="1"/>
  <c r="P48" i="1"/>
  <c r="S48" i="1"/>
  <c r="T48" i="1"/>
  <c r="K49" i="1"/>
  <c r="L49" i="1"/>
  <c r="O49" i="1"/>
  <c r="P49" i="1"/>
  <c r="S49" i="1"/>
  <c r="T49" i="1"/>
  <c r="K50" i="1"/>
  <c r="L50" i="1"/>
  <c r="O50" i="1"/>
  <c r="P50" i="1"/>
  <c r="S50" i="1"/>
  <c r="T50" i="1"/>
  <c r="K51" i="1"/>
  <c r="L51" i="1"/>
  <c r="O51" i="1"/>
  <c r="P51" i="1"/>
  <c r="S51" i="1"/>
  <c r="T51" i="1"/>
  <c r="K52" i="1"/>
  <c r="L52" i="1"/>
  <c r="O52" i="1"/>
  <c r="P52" i="1"/>
  <c r="S52" i="1"/>
  <c r="T52" i="1"/>
  <c r="K53" i="1"/>
  <c r="L53" i="1"/>
  <c r="O53" i="1"/>
  <c r="P53" i="1"/>
  <c r="S53" i="1"/>
  <c r="T53" i="1"/>
  <c r="K54" i="1"/>
  <c r="L54" i="1"/>
  <c r="O54" i="1"/>
  <c r="P54" i="1"/>
  <c r="S54" i="1"/>
  <c r="T54" i="1"/>
  <c r="K55" i="1"/>
  <c r="L55" i="1"/>
  <c r="O55" i="1"/>
  <c r="P55" i="1"/>
  <c r="S55" i="1"/>
  <c r="T55" i="1"/>
  <c r="K56" i="1"/>
  <c r="L56" i="1"/>
  <c r="O56" i="1"/>
  <c r="P56" i="1"/>
  <c r="S56" i="1"/>
  <c r="T56" i="1"/>
  <c r="K57" i="1"/>
  <c r="L57" i="1"/>
  <c r="O57" i="1"/>
  <c r="P57" i="1"/>
  <c r="S57" i="1"/>
  <c r="T57" i="1"/>
  <c r="K58" i="1"/>
  <c r="L58" i="1"/>
  <c r="O58" i="1"/>
  <c r="P58" i="1"/>
  <c r="S58" i="1"/>
  <c r="T58" i="1"/>
  <c r="L59" i="1"/>
  <c r="O59" i="1"/>
  <c r="P59" i="1"/>
  <c r="S59" i="1"/>
  <c r="T59" i="1"/>
  <c r="L60" i="1"/>
  <c r="O60" i="1"/>
  <c r="P60" i="1"/>
  <c r="S60" i="1"/>
  <c r="T60" i="1"/>
  <c r="T291" i="1"/>
  <c r="S291" i="1"/>
  <c r="P291" i="1"/>
  <c r="O291" i="1"/>
  <c r="L291" i="1"/>
  <c r="K291" i="1"/>
  <c r="T290" i="1"/>
  <c r="S290" i="1"/>
  <c r="P290" i="1"/>
  <c r="O290" i="1"/>
  <c r="L290" i="1"/>
  <c r="K290" i="1"/>
  <c r="T289" i="1"/>
  <c r="S289" i="1"/>
  <c r="P289" i="1"/>
  <c r="O289" i="1"/>
  <c r="L289" i="1"/>
  <c r="K289" i="1"/>
  <c r="T288" i="1"/>
  <c r="S288" i="1"/>
  <c r="P288" i="1"/>
  <c r="O288" i="1"/>
  <c r="L288" i="1"/>
  <c r="K288" i="1"/>
  <c r="T287" i="1"/>
  <c r="S287" i="1"/>
  <c r="P287" i="1"/>
  <c r="O287" i="1"/>
  <c r="L287" i="1"/>
  <c r="K287" i="1"/>
  <c r="T286" i="1"/>
  <c r="S286" i="1"/>
  <c r="P286" i="1"/>
  <c r="O286" i="1"/>
  <c r="L286" i="1"/>
  <c r="K286" i="1"/>
  <c r="T285" i="1"/>
  <c r="S285" i="1"/>
  <c r="P285" i="1"/>
  <c r="O285" i="1"/>
  <c r="L285" i="1"/>
  <c r="K285" i="1"/>
  <c r="T284" i="1"/>
  <c r="S284" i="1"/>
  <c r="P284" i="1"/>
  <c r="O284" i="1"/>
  <c r="L284" i="1"/>
  <c r="K284" i="1"/>
  <c r="T283" i="1"/>
  <c r="S283" i="1"/>
  <c r="P283" i="1"/>
  <c r="O283" i="1"/>
  <c r="L283" i="1"/>
  <c r="K283" i="1"/>
  <c r="T282" i="1"/>
  <c r="S282" i="1"/>
  <c r="P282" i="1"/>
  <c r="O282" i="1"/>
  <c r="L282" i="1"/>
  <c r="K282" i="1"/>
  <c r="T281" i="1"/>
  <c r="S281" i="1"/>
  <c r="P281" i="1"/>
  <c r="O281" i="1"/>
  <c r="L281" i="1"/>
  <c r="K281" i="1"/>
  <c r="T280" i="1"/>
  <c r="S280" i="1"/>
  <c r="P280" i="1"/>
  <c r="O280" i="1"/>
  <c r="L280" i="1"/>
  <c r="K280" i="1"/>
  <c r="T279" i="1"/>
  <c r="S279" i="1"/>
  <c r="P279" i="1"/>
  <c r="O279" i="1"/>
  <c r="L279" i="1"/>
  <c r="K279" i="1"/>
  <c r="T278" i="1"/>
  <c r="S278" i="1"/>
  <c r="P278" i="1"/>
  <c r="O278" i="1"/>
  <c r="L278" i="1"/>
  <c r="K278" i="1"/>
  <c r="T277" i="1"/>
  <c r="S277" i="1"/>
  <c r="P277" i="1"/>
  <c r="O277" i="1"/>
  <c r="L277" i="1"/>
  <c r="K277" i="1"/>
  <c r="T276" i="1"/>
  <c r="S276" i="1"/>
  <c r="P276" i="1"/>
  <c r="O276" i="1"/>
  <c r="L276" i="1"/>
  <c r="K276" i="1"/>
  <c r="T275" i="1"/>
  <c r="S275" i="1"/>
  <c r="P275" i="1"/>
  <c r="O275" i="1"/>
  <c r="L275" i="1"/>
  <c r="K275" i="1"/>
  <c r="T274" i="1"/>
  <c r="S274" i="1"/>
  <c r="P274" i="1"/>
  <c r="O274" i="1"/>
  <c r="L274" i="1"/>
  <c r="K274" i="1"/>
  <c r="T273" i="1"/>
  <c r="S273" i="1"/>
  <c r="P273" i="1"/>
  <c r="O273" i="1"/>
  <c r="L273" i="1"/>
  <c r="K273" i="1"/>
  <c r="T272" i="1"/>
  <c r="S272" i="1"/>
  <c r="P272" i="1"/>
  <c r="O272" i="1"/>
  <c r="L272" i="1"/>
  <c r="K272" i="1"/>
  <c r="T271" i="1"/>
  <c r="S271" i="1"/>
  <c r="P271" i="1"/>
  <c r="O271" i="1"/>
  <c r="L271" i="1"/>
  <c r="K271" i="1"/>
  <c r="T270" i="1"/>
  <c r="S270" i="1"/>
  <c r="P270" i="1"/>
  <c r="O270" i="1"/>
  <c r="L270" i="1"/>
  <c r="K270" i="1"/>
  <c r="T269" i="1"/>
  <c r="S269" i="1"/>
  <c r="P269" i="1"/>
  <c r="O269" i="1"/>
  <c r="L269" i="1"/>
  <c r="K269" i="1"/>
  <c r="T268" i="1"/>
  <c r="S268" i="1"/>
  <c r="P268" i="1"/>
  <c r="O268" i="1"/>
  <c r="L268" i="1"/>
  <c r="K268" i="1"/>
  <c r="T267" i="1"/>
  <c r="S267" i="1"/>
  <c r="P267" i="1"/>
  <c r="O267" i="1"/>
  <c r="L267" i="1"/>
  <c r="K267" i="1"/>
  <c r="T266" i="1"/>
  <c r="S266" i="1"/>
  <c r="P266" i="1"/>
  <c r="O266" i="1"/>
  <c r="L266" i="1"/>
  <c r="K266" i="1"/>
  <c r="T265" i="1"/>
  <c r="S265" i="1"/>
  <c r="P265" i="1"/>
  <c r="O265" i="1"/>
  <c r="L265" i="1"/>
  <c r="K265" i="1"/>
  <c r="T264" i="1"/>
  <c r="S264" i="1"/>
  <c r="P264" i="1"/>
  <c r="O264" i="1"/>
  <c r="L264" i="1"/>
  <c r="K264" i="1"/>
  <c r="T263" i="1"/>
  <c r="S263" i="1"/>
  <c r="P263" i="1"/>
  <c r="O263" i="1"/>
  <c r="L263" i="1"/>
  <c r="K263" i="1"/>
  <c r="T262" i="1"/>
  <c r="S262" i="1"/>
  <c r="P262" i="1"/>
  <c r="O262" i="1"/>
  <c r="L262" i="1"/>
  <c r="K262" i="1"/>
  <c r="T261" i="1"/>
  <c r="S261" i="1"/>
  <c r="P261" i="1"/>
  <c r="O261" i="1"/>
  <c r="L261" i="1"/>
  <c r="K261" i="1"/>
  <c r="T260" i="1"/>
  <c r="S260" i="1"/>
  <c r="P260" i="1"/>
  <c r="O260" i="1"/>
  <c r="L260" i="1"/>
  <c r="K260" i="1"/>
  <c r="T259" i="1"/>
  <c r="S259" i="1"/>
  <c r="P259" i="1"/>
  <c r="O259" i="1"/>
  <c r="L259" i="1"/>
  <c r="K259" i="1"/>
  <c r="L323" i="1"/>
  <c r="D40" i="4" s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25" i="1" s="1"/>
  <c r="T311" i="1"/>
  <c r="T326" i="1" s="1"/>
  <c r="T312" i="1"/>
  <c r="T327" i="1" s="1"/>
  <c r="T313" i="1"/>
  <c r="T314" i="1"/>
  <c r="T315" i="1"/>
  <c r="T316" i="1"/>
  <c r="T317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26" i="1" s="1"/>
  <c r="D43" i="4" s="1"/>
  <c r="L312" i="1"/>
  <c r="L313" i="1"/>
  <c r="L314" i="1"/>
  <c r="L315" i="1"/>
  <c r="L316" i="1"/>
  <c r="L317" i="1"/>
  <c r="H318" i="1"/>
  <c r="D19" i="4" s="1"/>
  <c r="L319" i="1"/>
  <c r="D36" i="4" s="1"/>
  <c r="L320" i="1"/>
  <c r="D37" i="4" s="1"/>
  <c r="L321" i="1"/>
  <c r="D38" i="4" s="1"/>
  <c r="L322" i="1"/>
  <c r="D39" i="4" s="1"/>
  <c r="L324" i="1"/>
  <c r="D41" i="4" s="1"/>
  <c r="L325" i="1"/>
  <c r="D42" i="4" s="1"/>
  <c r="L327" i="1"/>
  <c r="D44" i="4" s="1"/>
  <c r="L328" i="1"/>
  <c r="D45" i="4" s="1"/>
  <c r="L318" i="1"/>
  <c r="D35" i="4" s="1"/>
  <c r="H324" i="1"/>
  <c r="D25" i="4" s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T319" i="1" s="1"/>
  <c r="D76" i="4" s="1"/>
  <c r="P305" i="1"/>
  <c r="P320" i="1" s="1"/>
  <c r="D59" i="4" s="1"/>
  <c r="P306" i="1"/>
  <c r="P321" i="1" s="1"/>
  <c r="D60" i="4" s="1"/>
  <c r="P307" i="1"/>
  <c r="P322" i="1" s="1"/>
  <c r="D61" i="4" s="1"/>
  <c r="P308" i="1"/>
  <c r="P323" i="1" s="1"/>
  <c r="D62" i="4" s="1"/>
  <c r="P309" i="1"/>
  <c r="P324" i="1" s="1"/>
  <c r="D63" i="4" s="1"/>
  <c r="P310" i="1"/>
  <c r="P311" i="1"/>
  <c r="P326" i="1" s="1"/>
  <c r="D65" i="4" s="1"/>
  <c r="P312" i="1"/>
  <c r="P313" i="1"/>
  <c r="P314" i="1"/>
  <c r="P315" i="1"/>
  <c r="P316" i="1"/>
  <c r="P317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D13" i="4"/>
  <c r="C13" i="4" s="1"/>
  <c r="G303" i="1"/>
  <c r="G304" i="1"/>
  <c r="D24" i="4"/>
  <c r="H322" i="1"/>
  <c r="D23" i="4" s="1"/>
  <c r="D21" i="4"/>
  <c r="H319" i="1"/>
  <c r="D20" i="4" s="1"/>
  <c r="G309" i="1"/>
  <c r="G308" i="1"/>
  <c r="G307" i="1"/>
  <c r="G306" i="1"/>
  <c r="G305" i="1"/>
  <c r="G316" i="1"/>
  <c r="G315" i="1"/>
  <c r="G314" i="1"/>
  <c r="G313" i="1"/>
  <c r="G312" i="1"/>
  <c r="G311" i="1"/>
  <c r="G310" i="1"/>
  <c r="G317" i="1"/>
  <c r="D51" i="4" l="1"/>
  <c r="T331" i="1"/>
  <c r="P331" i="1"/>
  <c r="D69" i="4" s="1"/>
  <c r="L331" i="1"/>
  <c r="D49" i="4" s="1"/>
  <c r="H327" i="1"/>
  <c r="D29" i="4" s="1"/>
  <c r="L329" i="1"/>
  <c r="T328" i="1"/>
  <c r="D85" i="4" s="1"/>
  <c r="D84" i="4"/>
  <c r="D82" i="4"/>
  <c r="P319" i="1"/>
  <c r="D58" i="4" s="1"/>
  <c r="P325" i="1"/>
  <c r="D64" i="4" s="1"/>
  <c r="D83" i="4"/>
  <c r="T323" i="1"/>
  <c r="D80" i="4" s="1"/>
  <c r="T322" i="1"/>
  <c r="D79" i="4" s="1"/>
  <c r="T324" i="1"/>
  <c r="D81" i="4" s="1"/>
  <c r="T321" i="1"/>
  <c r="D78" i="4" s="1"/>
  <c r="T320" i="1"/>
  <c r="D77" i="4" s="1"/>
  <c r="T318" i="1"/>
  <c r="P318" i="1"/>
  <c r="D57" i="4" s="1"/>
  <c r="H325" i="1"/>
  <c r="D89" i="4" l="1"/>
  <c r="T329" i="1"/>
  <c r="D87" i="4" s="1"/>
  <c r="D75" i="4"/>
  <c r="P329" i="1"/>
  <c r="D67" i="4" s="1"/>
  <c r="D47" i="4"/>
  <c r="D27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0CB2C9C-897F-495F-9190-0F0645E42655}" keepAlive="1" name="ThisWorkbookDataModel" description="Data Model" type="5" refreshedVersion="8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7669C6D1-A97C-42CD-ACB1-EB69B9639F3F}" name="WorksheetConnection_CPD Template V1.5 test.xlsx!Table1" type="102" refreshedVersion="8" minRefreshableVersion="5">
    <extLst>
      <ext xmlns:x15="http://schemas.microsoft.com/office/spreadsheetml/2010/11/main" uri="{DE250136-89BD-433C-8126-D09CA5730AF9}">
        <x15:connection id="Table1">
          <x15:rangePr sourceName="_xlcn.WorksheetConnection_CPDTemplateV1.5test.xlsxTable11"/>
        </x15:connection>
      </ext>
    </extLst>
  </connection>
</connections>
</file>

<file path=xl/sharedStrings.xml><?xml version="1.0" encoding="utf-8"?>
<sst xmlns="http://schemas.openxmlformats.org/spreadsheetml/2006/main" count="528" uniqueCount="188">
  <si>
    <t xml:space="preserve">            Version V1.10</t>
  </si>
  <si>
    <t>Signature:</t>
  </si>
  <si>
    <t>Sig Date:</t>
  </si>
  <si>
    <t xml:space="preserve">            Hours Date Range</t>
  </si>
  <si>
    <t>Name:</t>
  </si>
  <si>
    <t>APER and QLD (RPEQ) Requirements</t>
  </si>
  <si>
    <t>Activity</t>
  </si>
  <si>
    <t>Maximum allowable hours</t>
  </si>
  <si>
    <t>Actual  hours</t>
  </si>
  <si>
    <t>(in a 3-year period)</t>
  </si>
  <si>
    <t>Type 1</t>
  </si>
  <si>
    <t>Formal post-graduate education</t>
  </si>
  <si>
    <t>No limit</t>
  </si>
  <si>
    <t>Type 2</t>
  </si>
  <si>
    <t>Professional development education</t>
  </si>
  <si>
    <t>Type 3</t>
  </si>
  <si>
    <t>Conferences and technical meetings</t>
  </si>
  <si>
    <t>60 hrs</t>
  </si>
  <si>
    <t>Type 4</t>
  </si>
  <si>
    <t>Leadership positions</t>
  </si>
  <si>
    <t>Type 5</t>
  </si>
  <si>
    <t>Speaking (presentations)</t>
  </si>
  <si>
    <t>75 hrs</t>
  </si>
  <si>
    <t>Type 6</t>
  </si>
  <si>
    <t>Writing (published works)</t>
  </si>
  <si>
    <t>Type 7</t>
  </si>
  <si>
    <t>Informal learning activities</t>
  </si>
  <si>
    <t>90 hrs</t>
  </si>
  <si>
    <t>All</t>
  </si>
  <si>
    <t>Total Hours</t>
  </si>
  <si>
    <t>Technical Hours per 3 years</t>
  </si>
  <si>
    <t>&gt;=75% (112.5hrs)</t>
  </si>
  <si>
    <t>ACT State Requirements</t>
  </si>
  <si>
    <t>Maximum allowable hours (Unless Noted Min)</t>
  </si>
  <si>
    <t>Courses, Conferences and technical meetings</t>
  </si>
  <si>
    <t xml:space="preserve">Workplace learning activities </t>
  </si>
  <si>
    <t xml:space="preserve">Research </t>
  </si>
  <si>
    <t>57 hrs max</t>
  </si>
  <si>
    <t xml:space="preserve">Private Study </t>
  </si>
  <si>
    <t>18 hrs</t>
  </si>
  <si>
    <t>Service to Engineering Profession</t>
  </si>
  <si>
    <t>50 hrs</t>
  </si>
  <si>
    <t>Articles</t>
  </si>
  <si>
    <t>45/75 per paper/critically reviewed</t>
  </si>
  <si>
    <t>Type 8</t>
  </si>
  <si>
    <t>Ethics formal/structured training</t>
  </si>
  <si>
    <t>Min 6 hrs</t>
  </si>
  <si>
    <t>Type 9</t>
  </si>
  <si>
    <t>Risk mgt formal/structured training</t>
  </si>
  <si>
    <t>Type 10</t>
  </si>
  <si>
    <t>Sustainability formal/structured training</t>
  </si>
  <si>
    <t>Min 10 hrs</t>
  </si>
  <si>
    <t>Type 11</t>
  </si>
  <si>
    <t>NCC formal/structured training</t>
  </si>
  <si>
    <t>Min 15 hrs</t>
  </si>
  <si>
    <t>Total Hours per 3 yrs</t>
  </si>
  <si>
    <t>Formal/structured Technical Hours
per 3 years (Manual entry)</t>
  </si>
  <si>
    <t>50 Min</t>
  </si>
  <si>
    <t>Record Years</t>
  </si>
  <si>
    <t>5 yrs min</t>
  </si>
  <si>
    <t>VIC (RBP) State Requirements</t>
  </si>
  <si>
    <t>No Limit</t>
  </si>
  <si>
    <t>Service to profession</t>
  </si>
  <si>
    <t>Research</t>
  </si>
  <si>
    <t>57 hrs</t>
  </si>
  <si>
    <t>Workplace Learning Activities</t>
  </si>
  <si>
    <t>&gt;=33% (50 hrs)</t>
  </si>
  <si>
    <t>WA (BEP) State Requirements (Also Accept APER CPD)</t>
  </si>
  <si>
    <t xml:space="preserve"> 50 hrs</t>
  </si>
  <si>
    <t xml:space="preserve"> 100 hrs</t>
  </si>
  <si>
    <t>NCC &amp; AS</t>
  </si>
  <si>
    <t>min 12 hrs</t>
  </si>
  <si>
    <t>Risk Management</t>
  </si>
  <si>
    <t>min 10 hrs</t>
  </si>
  <si>
    <t>Business Management</t>
  </si>
  <si>
    <t>min 15 hrs</t>
  </si>
  <si>
    <t>Workplace Learning</t>
  </si>
  <si>
    <t>75hrs</t>
  </si>
  <si>
    <t>HOW TO USE THIS SPREADSHEET</t>
  </si>
  <si>
    <t>Go to the "CPD RECORD" tab and enter the date, CPD Provider and the Activity details
Note: Your earliest recorded record date should be in cell "CPD RECORD" !A3</t>
  </si>
  <si>
    <t>Use the Drop down lists for Knowledge Area and APER Activity Type
Note: selecting  the cell should bring up a descriptor and drop down arrow enabling selection.</t>
  </si>
  <si>
    <t>Your hours will be automatically summated by Activity Type and limits applied where applicable.</t>
  </si>
  <si>
    <t>A summary will display on the Title sheet and will highlight in red if Total and Technical hour min requirements are not met</t>
  </si>
  <si>
    <t>If you are applying for APER and/or RPEQ registration, complete the title page name, date and signature blocks and submit the spreadsheet with your application.</t>
  </si>
  <si>
    <t>If you are applying for ACT, VIC or WA State registration endorsement then reselect the Activity type in the "CPD RECORD"  tab, under the state heading for the state/s you are seeking endorsement for. Similarly your hours will be automatically summated by State Activity Type selected and limits applied where applicable. 
Note: you do not need to re-enter hours as these are carried from column A as you would have filled out for APER assessment.</t>
  </si>
  <si>
    <t>A summary will display on the "TITLE SHEET" and will highlight in green(min)/red(max) if respective State Total and Technical hour requirements are not met</t>
  </si>
  <si>
    <t>Note:</t>
  </si>
  <si>
    <t>Activity category and Knowledge area information is also provided on the respective Tabs for your information.</t>
  </si>
  <si>
    <t>Date</t>
  </si>
  <si>
    <t>Knowledge area</t>
  </si>
  <si>
    <t>CPD provider name</t>
  </si>
  <si>
    <t>Activity title/description</t>
  </si>
  <si>
    <t>Learnings</t>
  </si>
  <si>
    <t>APER Activity type</t>
  </si>
  <si>
    <t>Activity Type Description</t>
  </si>
  <si>
    <t>Hours</t>
  </si>
  <si>
    <t>ACT State requirements</t>
  </si>
  <si>
    <r>
      <t xml:space="preserve">Hours
</t>
    </r>
    <r>
      <rPr>
        <sz val="10"/>
        <color rgb="FF000000"/>
        <rFont val="Arial"/>
        <family val="2"/>
      </rPr>
      <t>(Autofill)</t>
    </r>
  </si>
  <si>
    <t>VIC State Requirements</t>
  </si>
  <si>
    <t>WA State requirements (Also accept APER CPD for registration)</t>
  </si>
  <si>
    <t>(User Enter)</t>
  </si>
  <si>
    <t>(Select cell and choose from Drop Down Menu)</t>
  </si>
  <si>
    <t>(Outline what learnt from activity)</t>
  </si>
  <si>
    <t>(Autofill based on Type)</t>
  </si>
  <si>
    <t>(no limit)</t>
  </si>
  <si>
    <t>Total Type 1:</t>
  </si>
  <si>
    <t>Total Type 2:</t>
  </si>
  <si>
    <t>(60 hrs)</t>
  </si>
  <si>
    <t>Total Type 3:</t>
  </si>
  <si>
    <t>(150 hrs)</t>
  </si>
  <si>
    <t>Total Type 4:</t>
  </si>
  <si>
    <t>(75 hrs)</t>
  </si>
  <si>
    <t>Total Type 5:</t>
  </si>
  <si>
    <t>45/75 hrs</t>
  </si>
  <si>
    <t>Total Type 6:</t>
  </si>
  <si>
    <t>(90 hrs)</t>
  </si>
  <si>
    <t>Total Type 7:</t>
  </si>
  <si>
    <t>Total All Types:</t>
  </si>
  <si>
    <t>min 6 hrs</t>
  </si>
  <si>
    <t>Total Type 8:</t>
  </si>
  <si>
    <t>Total Type 9:</t>
  </si>
  <si>
    <t>Technical</t>
  </si>
  <si>
    <t>Total Type 10:</t>
  </si>
  <si>
    <t>Total Type 11:</t>
  </si>
  <si>
    <t>150 hrs</t>
  </si>
  <si>
    <t>Technical Type 1:</t>
  </si>
  <si>
    <t>Technical Type 2:</t>
  </si>
  <si>
    <t>Technical Type 3:</t>
  </si>
  <si>
    <t>Technical Type 4:</t>
  </si>
  <si>
    <t>Technical Type 5:</t>
  </si>
  <si>
    <t>Technical Type 6:</t>
  </si>
  <si>
    <t>Technical Type 7:</t>
  </si>
  <si>
    <t>APER &amp; QLD (RPEQ) Requirements</t>
  </si>
  <si>
    <t>Description</t>
  </si>
  <si>
    <t>in a 3-year period</t>
  </si>
  <si>
    <t>At a higher learning institution.</t>
  </si>
  <si>
    <t>Formal training programs supplied by RTOs and education providers; includes courses such as AIRAH’s Professional Diploma of Building Services.</t>
  </si>
  <si>
    <t>Attendance or participation at conferences and technical meetings.</t>
  </si>
  <si>
    <t>With AIRAH or allied organisation Committees, Boards, and Technical Groups.</t>
  </si>
  <si>
    <t>Technical presentations at conferences and events.</t>
  </si>
  <si>
    <t>Technical contributions published by AIRAH or allied organisations.</t>
  </si>
  <si>
    <t>Activities that0 contribute to expanding your existing knowledge and skills.</t>
  </si>
  <si>
    <t>Activities must link to your role(s) and responsibilities</t>
  </si>
  <si>
    <t>Total CPD requirement</t>
  </si>
  <si>
    <r>
      <t xml:space="preserve">Total CPD activities must equal a minimum of 150 hrs and 75 per cent (112.5 hrs) must be in the </t>
    </r>
    <r>
      <rPr>
        <b/>
        <sz val="9"/>
        <color rgb="FF000000"/>
        <rFont val="Arial"/>
        <family val="2"/>
      </rPr>
      <t>TECHNICAL</t>
    </r>
    <r>
      <rPr>
        <sz val="9"/>
        <color rgb="FF000000"/>
        <rFont val="Arial"/>
        <family val="2"/>
      </rPr>
      <t xml:space="preserve"> knowledge area.</t>
    </r>
  </si>
  <si>
    <t>ACT Requirements</t>
  </si>
  <si>
    <t>Allowable hours</t>
  </si>
  <si>
    <t>At a higher learning institution. (post grad study or tertiary course)</t>
  </si>
  <si>
    <t>Short courses, workshops, webinars, seminars and discussion groups, conferences</t>
  </si>
  <si>
    <t>Activities that extend competence in HVAC&amp;R</t>
  </si>
  <si>
    <t>75 hrs max</t>
  </si>
  <si>
    <t>Research which extends knowledge and skills</t>
  </si>
  <si>
    <t>Engineering journals and magazines which extend knowledge and skills</t>
  </si>
  <si>
    <t>18 hrs max</t>
  </si>
  <si>
    <t>Volunteer Work, Mentoring</t>
  </si>
  <si>
    <t>Publishing of articles and prep &amp; presentation of papers for courses, conferences, seminars</t>
  </si>
  <si>
    <t>45/75 per paper/critically reviewed max</t>
  </si>
  <si>
    <t>Training and or presentation on/including Ethics</t>
  </si>
  <si>
    <t>Training and or presentation on/including risk Management</t>
  </si>
  <si>
    <t>Training and or presentation on/including Sustainability</t>
  </si>
  <si>
    <t>National Construction Code</t>
  </si>
  <si>
    <t>Formal/structured or informal training activities must cover the NCC.</t>
  </si>
  <si>
    <r>
      <t xml:space="preserve">Total CPD activities must equal a minimum of 150 hrs and 50 hrs must be formal/structured training in the </t>
    </r>
    <r>
      <rPr>
        <b/>
        <sz val="9"/>
        <color rgb="FF000000"/>
        <rFont val="Arial"/>
        <family val="2"/>
      </rPr>
      <t>TECHNICAL</t>
    </r>
    <r>
      <rPr>
        <sz val="9"/>
        <color rgb="FF000000"/>
        <rFont val="Arial"/>
        <family val="2"/>
      </rPr>
      <t xml:space="preserve"> knowledge area.
Evidence of CPD activities must be kept for a minimum of 5 years</t>
    </r>
  </si>
  <si>
    <t>VIC Requirements</t>
  </si>
  <si>
    <t>Formal post-graduate study or tertiary course units</t>
  </si>
  <si>
    <t>Service to the engineering profession (volunteer work, mentoring)</t>
  </si>
  <si>
    <t>Technical contributions published.</t>
  </si>
  <si>
    <t>Private study (engineering journals and magazines) which extend knowledge and skills</t>
  </si>
  <si>
    <t>Learning activities in the workplace that extend HVAC&amp;R competence</t>
  </si>
  <si>
    <r>
      <t xml:space="preserve">Total CPD activities must equal a minimum of 150 hrs and 33 per cent (50 hrs) must be in the HVAC&amp;R </t>
    </r>
    <r>
      <rPr>
        <b/>
        <sz val="9"/>
        <color rgb="FF000000"/>
        <rFont val="Arial"/>
        <family val="2"/>
      </rPr>
      <t>TECHNICAL</t>
    </r>
    <r>
      <rPr>
        <sz val="9"/>
        <color rgb="FF000000"/>
        <rFont val="Arial"/>
        <family val="2"/>
      </rPr>
      <t xml:space="preserve"> knowledge area.</t>
    </r>
  </si>
  <si>
    <t>WA Requirements</t>
  </si>
  <si>
    <t xml:space="preserve"> 45/75 hrs paper/reviewed paper max</t>
  </si>
  <si>
    <t>Private study which extend knowledge and skills</t>
  </si>
  <si>
    <t xml:space="preserve"> 100 hrs max</t>
  </si>
  <si>
    <t>National Construction Code (NCC) and referenced Australian Standards</t>
  </si>
  <si>
    <t>Min 12 hrs</t>
  </si>
  <si>
    <t>Risk management</t>
  </si>
  <si>
    <t xml:space="preserve"> business and management skills</t>
  </si>
  <si>
    <t>75hrs max</t>
  </si>
  <si>
    <t>Knowledge areas</t>
  </si>
  <si>
    <t>TECHNICAL</t>
  </si>
  <si>
    <t>HVAC&amp;R building services industry technical knowledge.</t>
  </si>
  <si>
    <t>LEADERSHIP</t>
  </si>
  <si>
    <t>Strategic development, managing people, change management, ethical standards, and other leadership-related development programs.</t>
  </si>
  <si>
    <t>BUSINESS</t>
  </si>
  <si>
    <t>Project management, business development, finance/business planning, OH&amp;S, and other business-related development programs.</t>
  </si>
  <si>
    <t>PERSONAL</t>
  </si>
  <si>
    <t>Teamwork, relationships and interpersonal skills, and other personal development programs.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</si>
</sst>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4D8DD"/>
        <bgColor indexed="64"/>
      </patternFill>
    </fill>
    <fill>
      <patternFill patternType="solid">
        <fgColor rgb="FFE6E7E9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ck">
        <color rgb="FF1B2B38"/>
      </left>
      <right style="medium">
        <color indexed="64"/>
      </right>
      <top style="thick">
        <color rgb="FF1B2B38"/>
      </top>
      <bottom style="thick">
        <color rgb="FF1B2B38"/>
      </bottom>
      <diagonal/>
    </border>
    <border>
      <left style="thick">
        <color rgb="FF1B2B38"/>
      </left>
      <right style="medium">
        <color indexed="64"/>
      </right>
      <top style="thick">
        <color rgb="FF1B2B38"/>
      </top>
      <bottom/>
      <diagonal/>
    </border>
    <border>
      <left style="thick">
        <color rgb="FF1B2B38"/>
      </left>
      <right style="medium">
        <color indexed="64"/>
      </right>
      <top/>
      <bottom style="thick">
        <color rgb="FF1B2B38"/>
      </bottom>
      <diagonal/>
    </border>
    <border>
      <left/>
      <right style="medium">
        <color indexed="64"/>
      </right>
      <top style="thick">
        <color rgb="FF1B2B38"/>
      </top>
      <bottom/>
      <diagonal/>
    </border>
    <border>
      <left/>
      <right style="medium">
        <color indexed="64"/>
      </right>
      <top/>
      <bottom style="thick">
        <color rgb="FF1B2B38"/>
      </bottom>
      <diagonal/>
    </border>
    <border>
      <left/>
      <right style="thick">
        <color rgb="FF1B2B38"/>
      </right>
      <top style="thick">
        <color rgb="FF1B2B38"/>
      </top>
      <bottom style="thick">
        <color rgb="FF1B2B38"/>
      </bottom>
      <diagonal/>
    </border>
    <border>
      <left/>
      <right style="thick">
        <color rgb="FF1B2B38"/>
      </right>
      <top style="thick">
        <color rgb="FF1B2B38"/>
      </top>
      <bottom/>
      <diagonal/>
    </border>
    <border>
      <left/>
      <right style="thick">
        <color rgb="FF1B2B38"/>
      </right>
      <top/>
      <bottom style="thick">
        <color rgb="FF1B2B38"/>
      </bottom>
      <diagonal/>
    </border>
    <border>
      <left style="thick">
        <color rgb="FF1B2B38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rgb="FF1B2B3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rgb="FF1B2B38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rgb="FF1B2B38"/>
      </bottom>
      <diagonal/>
    </border>
    <border>
      <left style="medium">
        <color indexed="64"/>
      </left>
      <right style="thick">
        <color rgb="FF1B2B38"/>
      </right>
      <top style="thick">
        <color rgb="FF1B2B38"/>
      </top>
      <bottom/>
      <diagonal/>
    </border>
    <border>
      <left style="medium">
        <color indexed="64"/>
      </left>
      <right style="thick">
        <color rgb="FF1B2B38"/>
      </right>
      <top/>
      <bottom style="thick">
        <color rgb="FF1B2B38"/>
      </bottom>
      <diagonal/>
    </border>
    <border>
      <left style="thick">
        <color rgb="FF1B2B38"/>
      </left>
      <right/>
      <top style="thick">
        <color rgb="FF1B2B38"/>
      </top>
      <bottom style="thick">
        <color rgb="FF1B2B38"/>
      </bottom>
      <diagonal/>
    </border>
    <border>
      <left/>
      <right/>
      <top style="thick">
        <color rgb="FF1B2B38"/>
      </top>
      <bottom style="thick">
        <color rgb="FF1B2B38"/>
      </bottom>
      <diagonal/>
    </border>
    <border>
      <left style="medium">
        <color indexed="64"/>
      </left>
      <right/>
      <top style="thick">
        <color rgb="FF1B2B38"/>
      </top>
      <bottom style="thick">
        <color rgb="FF1B2B3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ck">
        <color rgb="FF1B2B3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ck">
        <color rgb="FF1B2B38"/>
      </top>
      <bottom/>
      <diagonal/>
    </border>
    <border>
      <left style="medium">
        <color indexed="64"/>
      </left>
      <right/>
      <top/>
      <bottom style="thick">
        <color rgb="FF1B2B38"/>
      </bottom>
      <diagonal/>
    </border>
    <border>
      <left/>
      <right style="thick">
        <color rgb="FF1B2B38"/>
      </right>
      <top/>
      <bottom/>
      <diagonal/>
    </border>
    <border>
      <left style="thick">
        <color rgb="FF1B2B38"/>
      </left>
      <right style="medium">
        <color indexed="64"/>
      </right>
      <top style="medium">
        <color rgb="FF1B2B38"/>
      </top>
      <bottom style="medium">
        <color indexed="64"/>
      </bottom>
      <diagonal/>
    </border>
    <border>
      <left/>
      <right style="thick">
        <color rgb="FF1B2B38"/>
      </right>
      <top style="medium">
        <color rgb="FF1B2B38"/>
      </top>
      <bottom style="medium">
        <color indexed="64"/>
      </bottom>
      <diagonal/>
    </border>
    <border>
      <left style="thick">
        <color rgb="FF1B2B38"/>
      </left>
      <right style="medium">
        <color indexed="64"/>
      </right>
      <top/>
      <bottom style="medium">
        <color rgb="FF1B2B38"/>
      </bottom>
      <diagonal/>
    </border>
    <border>
      <left/>
      <right style="thick">
        <color rgb="FF1B2B38"/>
      </right>
      <top/>
      <bottom style="medium">
        <color rgb="FF1B2B38"/>
      </bottom>
      <diagonal/>
    </border>
    <border>
      <left style="medium">
        <color indexed="64"/>
      </left>
      <right style="medium">
        <color indexed="64"/>
      </right>
      <top style="medium">
        <color rgb="FF1B2B3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1B2B38"/>
      </bottom>
      <diagonal/>
    </border>
    <border>
      <left/>
      <right/>
      <top/>
      <bottom style="thin">
        <color auto="1"/>
      </bottom>
      <diagonal/>
    </border>
    <border>
      <left style="thick">
        <color rgb="FF1B2B38"/>
      </left>
      <right style="medium">
        <color indexed="64"/>
      </right>
      <top style="medium">
        <color rgb="FF1B2B38"/>
      </top>
      <bottom style="thick">
        <color rgb="FF1B2B38"/>
      </bottom>
      <diagonal/>
    </border>
    <border>
      <left style="medium">
        <color indexed="64"/>
      </left>
      <right style="medium">
        <color indexed="64"/>
      </right>
      <top style="medium">
        <color rgb="FF1B2B38"/>
      </top>
      <bottom style="thick">
        <color rgb="FF1B2B38"/>
      </bottom>
      <diagonal/>
    </border>
    <border>
      <left/>
      <right style="thick">
        <color rgb="FF1B2B38"/>
      </right>
      <top style="medium">
        <color rgb="FF1B2B38"/>
      </top>
      <bottom style="thick">
        <color rgb="FF1B2B38"/>
      </bottom>
      <diagonal/>
    </border>
    <border>
      <left style="thick">
        <color rgb="FF1B2B38"/>
      </left>
      <right/>
      <top/>
      <bottom style="thick">
        <color rgb="FF1B2B38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rgb="FF1B2B38"/>
      </bottom>
      <diagonal/>
    </border>
    <border>
      <left/>
      <right/>
      <top style="thick">
        <color rgb="FF1B2B38"/>
      </top>
      <bottom/>
      <diagonal/>
    </border>
    <border>
      <left style="thick">
        <color rgb="FF1B2B38"/>
      </left>
      <right style="medium">
        <color indexed="64"/>
      </right>
      <top style="thick">
        <color rgb="FF1B2B38"/>
      </top>
      <bottom style="medium">
        <color indexed="64"/>
      </bottom>
      <diagonal/>
    </border>
    <border>
      <left style="thick">
        <color rgb="FF1B2B38"/>
      </left>
      <right style="medium">
        <color indexed="64"/>
      </right>
      <top style="medium">
        <color rgb="FF1B2B38"/>
      </top>
      <bottom style="medium">
        <color rgb="FF1B2B38"/>
      </bottom>
      <diagonal/>
    </border>
    <border>
      <left style="thick">
        <color rgb="FF1B2B38"/>
      </left>
      <right/>
      <top style="thick">
        <color rgb="FF1B2B38"/>
      </top>
      <bottom/>
      <diagonal/>
    </border>
    <border>
      <left style="thick">
        <color rgb="FF1B2B38"/>
      </left>
      <right/>
      <top/>
      <bottom/>
      <diagonal/>
    </border>
    <border>
      <left style="medium">
        <color rgb="FF1B2B38"/>
      </left>
      <right style="medium">
        <color indexed="64"/>
      </right>
      <top style="thick">
        <color rgb="FF1B2B38"/>
      </top>
      <bottom/>
      <diagonal/>
    </border>
    <border>
      <left style="medium">
        <color rgb="FF1B2B38"/>
      </left>
      <right style="medium">
        <color indexed="64"/>
      </right>
      <top/>
      <bottom/>
      <diagonal/>
    </border>
    <border>
      <left style="medium">
        <color rgb="FF1B2B38"/>
      </left>
      <right style="medium">
        <color indexed="64"/>
      </right>
      <top/>
      <bottom style="thick">
        <color rgb="FF1B2B38"/>
      </bottom>
      <diagonal/>
    </border>
    <border>
      <left style="medium">
        <color indexed="64"/>
      </left>
      <right style="thick">
        <color rgb="FF1B2B38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34">
    <xf numFmtId="0" fontId="0" fillId="0" borderId="0" xfId="0"/>
    <xf numFmtId="0" fontId="4" fillId="0" borderId="9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0" xfId="0" applyBorder="1"/>
    <xf numFmtId="0" fontId="7" fillId="0" borderId="9" xfId="0" applyFont="1" applyBorder="1" applyAlignment="1">
      <alignment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0" fillId="0" borderId="38" xfId="0" applyBorder="1"/>
    <xf numFmtId="0" fontId="0" fillId="0" borderId="0" xfId="0" applyAlignment="1">
      <alignment horizontal="right"/>
    </xf>
    <xf numFmtId="0" fontId="6" fillId="0" borderId="8" xfId="0" applyFont="1" applyBorder="1" applyAlignment="1">
      <alignment horizontal="center" vertical="center" wrapText="1"/>
    </xf>
    <xf numFmtId="0" fontId="7" fillId="0" borderId="27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7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0" fontId="7" fillId="0" borderId="17" xfId="0" applyFont="1" applyBorder="1" applyAlignment="1">
      <alignment horizontal="center" vertical="center" wrapText="1"/>
    </xf>
    <xf numFmtId="0" fontId="0" fillId="0" borderId="43" xfId="0" applyBorder="1"/>
    <xf numFmtId="14" fontId="0" fillId="0" borderId="23" xfId="0" applyNumberFormat="1" applyBorder="1" applyAlignment="1">
      <alignment horizontal="center"/>
    </xf>
    <xf numFmtId="14" fontId="0" fillId="0" borderId="0" xfId="0" applyNumberFormat="1" applyAlignment="1">
      <alignment horizontal="right"/>
    </xf>
    <xf numFmtId="0" fontId="7" fillId="0" borderId="44" xfId="0" applyFont="1" applyBorder="1" applyAlignment="1">
      <alignment vertical="center" wrapText="1"/>
    </xf>
    <xf numFmtId="0" fontId="10" fillId="0" borderId="0" xfId="0" applyFont="1"/>
    <xf numFmtId="0" fontId="7" fillId="4" borderId="11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48" xfId="0" applyBorder="1"/>
    <xf numFmtId="0" fontId="0" fillId="0" borderId="49" xfId="0" applyBorder="1"/>
    <xf numFmtId="0" fontId="0" fillId="0" borderId="42" xfId="0" applyBorder="1"/>
    <xf numFmtId="0" fontId="3" fillId="3" borderId="50" xfId="0" applyFont="1" applyFill="1" applyBorder="1" applyAlignment="1">
      <alignment horizontal="right" vertical="center" wrapText="1"/>
    </xf>
    <xf numFmtId="0" fontId="3" fillId="3" borderId="51" xfId="0" applyFont="1" applyFill="1" applyBorder="1" applyAlignment="1">
      <alignment horizontal="right" vertical="center" wrapText="1"/>
    </xf>
    <xf numFmtId="0" fontId="3" fillId="3" borderId="52" xfId="0" applyFont="1" applyFill="1" applyBorder="1" applyAlignment="1">
      <alignment horizontal="right"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6" fillId="0" borderId="8" xfId="0" applyNumberFormat="1" applyFont="1" applyBorder="1" applyAlignment="1">
      <alignment horizontal="center" vertical="center" wrapText="1"/>
    </xf>
    <xf numFmtId="0" fontId="0" fillId="0" borderId="49" xfId="0" applyBorder="1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vertical="top"/>
    </xf>
    <xf numFmtId="0" fontId="4" fillId="2" borderId="12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right" vertical="center" wrapText="1"/>
    </xf>
    <xf numFmtId="0" fontId="4" fillId="2" borderId="28" xfId="0" applyFont="1" applyFill="1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14" fontId="7" fillId="0" borderId="10" xfId="0" applyNumberFormat="1" applyFont="1" applyBorder="1" applyAlignment="1">
      <alignment horizontal="right" vertical="center" wrapText="1"/>
    </xf>
    <xf numFmtId="14" fontId="7" fillId="0" borderId="10" xfId="0" applyNumberFormat="1" applyFont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23" xfId="0" applyFont="1" applyFill="1" applyBorder="1" applyAlignment="1">
      <alignment vertical="center" wrapText="1"/>
    </xf>
    <xf numFmtId="0" fontId="7" fillId="0" borderId="25" xfId="0" applyFont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vertical="center" wrapText="1"/>
    </xf>
    <xf numFmtId="0" fontId="1" fillId="2" borderId="27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center" vertical="center" wrapText="1"/>
    </xf>
    <xf numFmtId="9" fontId="4" fillId="2" borderId="27" xfId="1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" fontId="6" fillId="0" borderId="8" xfId="1" applyNumberFormat="1" applyFont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right" vertical="center" wrapText="1"/>
    </xf>
    <xf numFmtId="0" fontId="12" fillId="0" borderId="22" xfId="0" applyFont="1" applyBorder="1" applyAlignment="1">
      <alignment horizontal="center"/>
    </xf>
    <xf numFmtId="14" fontId="7" fillId="0" borderId="5" xfId="0" applyNumberFormat="1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23" xfId="0" applyFont="1" applyBorder="1" applyAlignment="1">
      <alignment horizontal="center"/>
    </xf>
    <xf numFmtId="0" fontId="1" fillId="2" borderId="28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" fillId="2" borderId="29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vertical="center" wrapText="1"/>
    </xf>
    <xf numFmtId="0" fontId="8" fillId="3" borderId="17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</cellXfs>
  <cellStyles count="2">
    <cellStyle name="Normal" xfId="0" builtinId="0"/>
    <cellStyle name="Percent" xfId="1" builtinId="5"/>
  </cellStyles>
  <dxfs count="44">
    <dxf>
      <fill>
        <patternFill>
          <bgColor rgb="FFFF00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6EFCE"/>
        </patternFill>
      </fill>
    </dxf>
    <dxf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E6E7E9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rgb="FFE6E7E9"/>
        </patternFill>
      </fill>
      <alignment horizontal="right" vertical="center" textRotation="0" wrapText="1" indent="0" justifyLastLine="0" shrinkToFit="0" readingOrder="0"/>
      <border diagonalUp="0" diagonalDown="0">
        <left/>
        <right style="medium">
          <color auto="1"/>
        </right>
        <top/>
        <bottom/>
        <vertical/>
        <horizontal/>
      </border>
    </dxf>
    <dxf>
      <alignment horizontal="right" vertical="center" textRotation="0" wrapText="1" indent="0" justifyLastLine="0" shrinkToFit="0" readingOrder="0"/>
      <border diagonalUp="0" diagonalDown="0">
        <left/>
        <right style="medium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A4D8DD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A4D8DD"/>
        </patternFill>
      </fill>
      <alignment horizontal="right" vertical="center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A4D8DD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A4D8DD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A4D8DD"/>
        </patternFill>
      </fill>
      <alignment horizontal="general" vertical="center" textRotation="0" wrapText="1" indent="0" justifyLastLine="0" shrinkToFit="0" readingOrder="0"/>
      <border diagonalUp="0" diagonalDown="0">
        <left/>
        <right style="medium">
          <color auto="1"/>
        </right>
        <top/>
        <bottom/>
        <vertical/>
        <horizontal/>
      </border>
    </dxf>
    <dxf>
      <border outline="0">
        <left style="thick">
          <color rgb="FF1B2B38"/>
        </left>
        <right style="thick">
          <color rgb="FF1B2B38"/>
        </right>
        <top style="thick">
          <color rgb="FF1B2B38"/>
        </top>
        <bottom style="thick">
          <color rgb="FF1B2B3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rgb="FFA4D8DD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18" Type="http://schemas.openxmlformats.org/officeDocument/2006/relationships/customXml" Target="../customXml/item7.xml"/><Relationship Id="rId26" Type="http://schemas.openxmlformats.org/officeDocument/2006/relationships/customXml" Target="../customXml/item15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0.xml"/><Relationship Id="rId7" Type="http://schemas.openxmlformats.org/officeDocument/2006/relationships/connections" Target="connections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5" Type="http://schemas.openxmlformats.org/officeDocument/2006/relationships/customXml" Target="../customXml/item1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20" Type="http://schemas.openxmlformats.org/officeDocument/2006/relationships/customXml" Target="../customXml/item9.xml"/><Relationship Id="rId29" Type="http://schemas.openxmlformats.org/officeDocument/2006/relationships/customXml" Target="../customXml/item18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24" Type="http://schemas.openxmlformats.org/officeDocument/2006/relationships/customXml" Target="../customXml/item13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23" Type="http://schemas.openxmlformats.org/officeDocument/2006/relationships/customXml" Target="../customXml/item12.xml"/><Relationship Id="rId28" Type="http://schemas.openxmlformats.org/officeDocument/2006/relationships/customXml" Target="../customXml/item17.xml"/><Relationship Id="rId10" Type="http://schemas.openxmlformats.org/officeDocument/2006/relationships/powerPivotData" Target="model/item.data"/><Relationship Id="rId19" Type="http://schemas.openxmlformats.org/officeDocument/2006/relationships/customXml" Target="../customXml/item8.xml"/><Relationship Id="rId31" Type="http://schemas.openxmlformats.org/officeDocument/2006/relationships/customXml" Target="../customXml/item20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Relationship Id="rId22" Type="http://schemas.openxmlformats.org/officeDocument/2006/relationships/customXml" Target="../customXml/item11.xml"/><Relationship Id="rId27" Type="http://schemas.openxmlformats.org/officeDocument/2006/relationships/customXml" Target="../customXml/item16.xml"/><Relationship Id="rId30" Type="http://schemas.openxmlformats.org/officeDocument/2006/relationships/customXml" Target="../customXml/item1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1474260</xdr:colOff>
      <xdr:row>7</xdr:row>
      <xdr:rowOff>15808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5E65673-DE53-4DA0-8BDB-47D50DBD1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6388100" cy="131247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FAEEC2-A145-4089-826B-9B6BE5C20BB4}" name="Table1" displayName="Table1" ref="A1:H325" totalsRowShown="0" headerRowDxfId="43" tableBorderDxfId="42">
  <autoFilter ref="A1:H325" xr:uid="{E2FAEEC2-A145-4089-826B-9B6BE5C20BB4}"/>
  <sortState xmlns:xlrd2="http://schemas.microsoft.com/office/spreadsheetml/2017/richdata2" ref="A2:H325">
    <sortCondition ref="A2:A325"/>
  </sortState>
  <tableColumns count="8">
    <tableColumn id="1" xr3:uid="{CB20A41A-6518-4106-835D-EE3240198C27}" name="Date" dataDxfId="41"/>
    <tableColumn id="2" xr3:uid="{32B6E9B8-2384-436F-8A4E-374A4C8F938C}" name="Knowledge area" dataDxfId="40"/>
    <tableColumn id="3" xr3:uid="{C5A2661A-27DB-48C7-B489-DCA96A43F3AA}" name="CPD provider name" dataDxfId="39"/>
    <tableColumn id="4" xr3:uid="{AFD58067-1C9C-4703-9D23-09AB0D1200F8}" name="Activity title/description" dataDxfId="38"/>
    <tableColumn id="8" xr3:uid="{4CD9830E-700B-4D52-B942-A05D6248450A}" name="Learnings" dataDxfId="37"/>
    <tableColumn id="5" xr3:uid="{B4A604CB-4027-4737-828C-E592708F8A03}" name="APER Activity type" dataDxfId="36"/>
    <tableColumn id="6" xr3:uid="{A6DACCCE-0179-4B75-8DE9-CB642CE0D014}" name="Activity Type Description" dataDxfId="35"/>
    <tableColumn id="7" xr3:uid="{71ADCC9C-7D17-42F0-A1F4-456DCBAF395B}" name="Hours" dataDxfId="3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0C6BC-8B08-42B0-B93E-E0530AD62903}">
  <dimension ref="A1:E90"/>
  <sheetViews>
    <sheetView tabSelected="1" zoomScale="120" zoomScaleNormal="120" workbookViewId="0">
      <selection activeCell="B13" sqref="B13"/>
    </sheetView>
  </sheetViews>
  <sheetFormatPr defaultRowHeight="14.4" x14ac:dyDescent="0.3"/>
  <cols>
    <col min="1" max="1" width="14.109375" customWidth="1"/>
    <col min="2" max="2" width="34" customWidth="1"/>
    <col min="3" max="3" width="20.109375" customWidth="1"/>
    <col min="4" max="4" width="22.109375" customWidth="1"/>
  </cols>
  <sheetData>
    <row r="1" spans="1:5" x14ac:dyDescent="0.3">
      <c r="A1" s="18"/>
      <c r="B1" s="19"/>
      <c r="C1" s="19"/>
      <c r="D1" s="20"/>
      <c r="E1" s="19"/>
    </row>
    <row r="2" spans="1:5" x14ac:dyDescent="0.3">
      <c r="A2" s="21"/>
      <c r="D2" s="22"/>
    </row>
    <row r="3" spans="1:5" x14ac:dyDescent="0.3">
      <c r="A3" s="21"/>
      <c r="D3" s="22"/>
    </row>
    <row r="4" spans="1:5" x14ac:dyDescent="0.3">
      <c r="A4" s="21"/>
      <c r="D4" s="22"/>
    </row>
    <row r="5" spans="1:5" x14ac:dyDescent="0.3">
      <c r="A5" s="21"/>
      <c r="D5" s="22"/>
    </row>
    <row r="6" spans="1:5" x14ac:dyDescent="0.3">
      <c r="A6" s="21"/>
      <c r="D6" s="22"/>
    </row>
    <row r="7" spans="1:5" x14ac:dyDescent="0.3">
      <c r="A7" s="21"/>
      <c r="D7" s="22"/>
    </row>
    <row r="8" spans="1:5" x14ac:dyDescent="0.3">
      <c r="A8" s="114" t="s">
        <v>0</v>
      </c>
      <c r="D8" s="22"/>
    </row>
    <row r="9" spans="1:5" x14ac:dyDescent="0.3">
      <c r="A9" s="21"/>
      <c r="D9" s="22"/>
    </row>
    <row r="10" spans="1:5" x14ac:dyDescent="0.3">
      <c r="A10" s="21" t="s">
        <v>1</v>
      </c>
      <c r="B10" s="43"/>
      <c r="C10" s="44" t="s">
        <v>2</v>
      </c>
      <c r="D10" s="57"/>
    </row>
    <row r="11" spans="1:5" x14ac:dyDescent="0.3">
      <c r="A11" s="21"/>
      <c r="C11" s="44"/>
      <c r="D11" s="22"/>
    </row>
    <row r="12" spans="1:5" x14ac:dyDescent="0.3">
      <c r="A12" s="21"/>
      <c r="C12" s="120" t="s">
        <v>3</v>
      </c>
      <c r="D12" s="121"/>
    </row>
    <row r="13" spans="1:5" x14ac:dyDescent="0.3">
      <c r="A13" s="21" t="s">
        <v>4</v>
      </c>
      <c r="B13" s="43"/>
      <c r="C13" s="59">
        <f ca="1">D13-1095</f>
        <v>45033</v>
      </c>
      <c r="D13" s="58">
        <f ca="1">TODAY()</f>
        <v>46128</v>
      </c>
    </row>
    <row r="14" spans="1:5" ht="15" thickBot="1" x14ac:dyDescent="0.35">
      <c r="A14" s="23"/>
      <c r="B14" s="24"/>
      <c r="C14" s="24"/>
      <c r="D14" s="25"/>
    </row>
    <row r="16" spans="1:5" ht="15" thickBot="1" x14ac:dyDescent="0.35">
      <c r="A16" s="61" t="s">
        <v>5</v>
      </c>
    </row>
    <row r="17" spans="1:4" ht="30.45" customHeight="1" thickTop="1" x14ac:dyDescent="0.3">
      <c r="A17" s="116" t="s">
        <v>6</v>
      </c>
      <c r="B17" s="118" t="s">
        <v>6</v>
      </c>
      <c r="C17" s="35" t="s">
        <v>7</v>
      </c>
      <c r="D17" s="3" t="s">
        <v>8</v>
      </c>
    </row>
    <row r="18" spans="1:4" ht="14.4" customHeight="1" thickBot="1" x14ac:dyDescent="0.35">
      <c r="A18" s="117"/>
      <c r="B18" s="119"/>
      <c r="C18" s="36" t="s">
        <v>9</v>
      </c>
      <c r="D18" s="4" t="s">
        <v>9</v>
      </c>
    </row>
    <row r="19" spans="1:4" ht="15.6" thickTop="1" thickBot="1" x14ac:dyDescent="0.35">
      <c r="A19" s="29" t="s">
        <v>10</v>
      </c>
      <c r="B19" s="46" t="s">
        <v>11</v>
      </c>
      <c r="C19" s="37" t="s">
        <v>12</v>
      </c>
      <c r="D19" s="30">
        <f ca="1">'CPD Record'!H318</f>
        <v>0</v>
      </c>
    </row>
    <row r="20" spans="1:4" ht="15" thickBot="1" x14ac:dyDescent="0.35">
      <c r="A20" s="31" t="s">
        <v>13</v>
      </c>
      <c r="B20" s="47" t="s">
        <v>14</v>
      </c>
      <c r="C20" s="38" t="s">
        <v>12</v>
      </c>
      <c r="D20" s="32">
        <f ca="1">'CPD Record'!H319</f>
        <v>0</v>
      </c>
    </row>
    <row r="21" spans="1:4" ht="15" thickBot="1" x14ac:dyDescent="0.35">
      <c r="A21" s="5" t="s">
        <v>15</v>
      </c>
      <c r="B21" s="48" t="s">
        <v>16</v>
      </c>
      <c r="C21" s="39" t="s">
        <v>17</v>
      </c>
      <c r="D21" s="8">
        <f ca="1">'CPD Record'!H320</f>
        <v>0</v>
      </c>
    </row>
    <row r="22" spans="1:4" ht="15" thickBot="1" x14ac:dyDescent="0.35">
      <c r="A22" s="5" t="s">
        <v>18</v>
      </c>
      <c r="B22" s="48" t="s">
        <v>19</v>
      </c>
      <c r="C22" s="39" t="s">
        <v>12</v>
      </c>
      <c r="D22" s="8">
        <f ca="1">'CPD Record'!H321</f>
        <v>0</v>
      </c>
    </row>
    <row r="23" spans="1:4" ht="15" thickBot="1" x14ac:dyDescent="0.35">
      <c r="A23" s="5" t="s">
        <v>20</v>
      </c>
      <c r="B23" s="48" t="s">
        <v>21</v>
      </c>
      <c r="C23" s="39" t="s">
        <v>22</v>
      </c>
      <c r="D23" s="8">
        <f ca="1">'CPD Record'!H322</f>
        <v>0</v>
      </c>
    </row>
    <row r="24" spans="1:4" ht="15" thickBot="1" x14ac:dyDescent="0.35">
      <c r="A24" s="33" t="s">
        <v>23</v>
      </c>
      <c r="B24" s="49" t="s">
        <v>24</v>
      </c>
      <c r="C24" s="40" t="s">
        <v>12</v>
      </c>
      <c r="D24" s="34">
        <f ca="1">'CPD Record'!H323</f>
        <v>0</v>
      </c>
    </row>
    <row r="25" spans="1:4" ht="15" thickBot="1" x14ac:dyDescent="0.35">
      <c r="A25" s="29" t="s">
        <v>25</v>
      </c>
      <c r="B25" s="46" t="s">
        <v>26</v>
      </c>
      <c r="C25" s="37" t="s">
        <v>27</v>
      </c>
      <c r="D25" s="30">
        <f ca="1">'CPD Record'!H324</f>
        <v>0</v>
      </c>
    </row>
    <row r="26" spans="1:4" ht="15" thickBot="1" x14ac:dyDescent="0.35">
      <c r="A26" s="50"/>
      <c r="B26" s="51"/>
      <c r="C26" s="52"/>
      <c r="D26" s="53"/>
    </row>
    <row r="27" spans="1:4" ht="15.6" thickTop="1" thickBot="1" x14ac:dyDescent="0.35">
      <c r="A27" s="9" t="s">
        <v>28</v>
      </c>
      <c r="B27" s="41" t="s">
        <v>29</v>
      </c>
      <c r="C27" s="42">
        <v>150</v>
      </c>
      <c r="D27" s="45">
        <f ca="1">'CPD Record'!H325</f>
        <v>0</v>
      </c>
    </row>
    <row r="28" spans="1:4" ht="15.6" thickTop="1" thickBot="1" x14ac:dyDescent="0.35">
      <c r="A28" s="54"/>
      <c r="B28" s="55"/>
      <c r="C28" s="56"/>
      <c r="D28" s="12"/>
    </row>
    <row r="29" spans="1:4" ht="15.6" thickTop="1" thickBot="1" x14ac:dyDescent="0.35">
      <c r="A29" s="9" t="s">
        <v>28</v>
      </c>
      <c r="B29" s="41" t="s">
        <v>30</v>
      </c>
      <c r="C29" s="42" t="s">
        <v>31</v>
      </c>
      <c r="D29" s="111">
        <f ca="1">'CPD Record'!H327</f>
        <v>0</v>
      </c>
    </row>
    <row r="30" spans="1:4" ht="15" thickTop="1" x14ac:dyDescent="0.3"/>
    <row r="32" spans="1:4" ht="15" thickBot="1" x14ac:dyDescent="0.35">
      <c r="A32" s="61" t="s">
        <v>32</v>
      </c>
    </row>
    <row r="33" spans="1:4" ht="30.45" customHeight="1" thickTop="1" x14ac:dyDescent="0.3">
      <c r="A33" s="116" t="s">
        <v>6</v>
      </c>
      <c r="B33" s="118" t="s">
        <v>6</v>
      </c>
      <c r="C33" s="35" t="s">
        <v>33</v>
      </c>
      <c r="D33" s="3" t="s">
        <v>8</v>
      </c>
    </row>
    <row r="34" spans="1:4" ht="14.4" customHeight="1" thickBot="1" x14ac:dyDescent="0.35">
      <c r="A34" s="117"/>
      <c r="B34" s="119"/>
      <c r="C34" s="36" t="s">
        <v>9</v>
      </c>
      <c r="D34" s="4" t="s">
        <v>9</v>
      </c>
    </row>
    <row r="35" spans="1:4" ht="15.6" thickTop="1" thickBot="1" x14ac:dyDescent="0.35">
      <c r="A35" s="29" t="s">
        <v>10</v>
      </c>
      <c r="B35" s="46" t="s">
        <v>11</v>
      </c>
      <c r="C35" s="37" t="s">
        <v>12</v>
      </c>
      <c r="D35" s="30">
        <f ca="1">'CPD Record'!L318</f>
        <v>0</v>
      </c>
    </row>
    <row r="36" spans="1:4" ht="13.65" customHeight="1" thickBot="1" x14ac:dyDescent="0.35">
      <c r="A36" s="31" t="s">
        <v>13</v>
      </c>
      <c r="B36" s="47" t="s">
        <v>34</v>
      </c>
      <c r="C36" s="38" t="s">
        <v>12</v>
      </c>
      <c r="D36" s="32">
        <f ca="1">'CPD Record'!L319</f>
        <v>0</v>
      </c>
    </row>
    <row r="37" spans="1:4" ht="15" thickBot="1" x14ac:dyDescent="0.35">
      <c r="A37" s="5" t="s">
        <v>15</v>
      </c>
      <c r="B37" s="48" t="s">
        <v>35</v>
      </c>
      <c r="C37" s="39" t="s">
        <v>22</v>
      </c>
      <c r="D37" s="32">
        <f ca="1">'CPD Record'!L320</f>
        <v>0</v>
      </c>
    </row>
    <row r="38" spans="1:4" ht="15" thickBot="1" x14ac:dyDescent="0.35">
      <c r="A38" s="5" t="s">
        <v>18</v>
      </c>
      <c r="B38" s="48" t="s">
        <v>36</v>
      </c>
      <c r="C38" s="39" t="s">
        <v>37</v>
      </c>
      <c r="D38" s="32">
        <f ca="1">'CPD Record'!L321</f>
        <v>0</v>
      </c>
    </row>
    <row r="39" spans="1:4" ht="15" thickBot="1" x14ac:dyDescent="0.35">
      <c r="A39" s="5" t="s">
        <v>20</v>
      </c>
      <c r="B39" s="48" t="s">
        <v>38</v>
      </c>
      <c r="C39" s="39" t="s">
        <v>39</v>
      </c>
      <c r="D39" s="32">
        <f ca="1">'CPD Record'!L322</f>
        <v>0</v>
      </c>
    </row>
    <row r="40" spans="1:4" ht="15" thickBot="1" x14ac:dyDescent="0.35">
      <c r="A40" s="33" t="s">
        <v>23</v>
      </c>
      <c r="B40" s="49" t="s">
        <v>40</v>
      </c>
      <c r="C40" s="40" t="s">
        <v>41</v>
      </c>
      <c r="D40" s="32">
        <f ca="1">'CPD Record'!L323</f>
        <v>0</v>
      </c>
    </row>
    <row r="41" spans="1:4" ht="23.4" thickBot="1" x14ac:dyDescent="0.35">
      <c r="A41" s="33" t="s">
        <v>25</v>
      </c>
      <c r="B41" s="48" t="s">
        <v>42</v>
      </c>
      <c r="C41" s="39" t="s">
        <v>43</v>
      </c>
      <c r="D41" s="32">
        <f ca="1">'CPD Record'!L324</f>
        <v>0</v>
      </c>
    </row>
    <row r="42" spans="1:4" ht="15" thickBot="1" x14ac:dyDescent="0.35">
      <c r="A42" s="33" t="s">
        <v>44</v>
      </c>
      <c r="B42" s="48" t="s">
        <v>45</v>
      </c>
      <c r="C42" s="39" t="s">
        <v>46</v>
      </c>
      <c r="D42" s="32">
        <f ca="1">'CPD Record'!L325</f>
        <v>0</v>
      </c>
    </row>
    <row r="43" spans="1:4" ht="15" thickBot="1" x14ac:dyDescent="0.35">
      <c r="A43" s="33" t="s">
        <v>47</v>
      </c>
      <c r="B43" s="48" t="s">
        <v>48</v>
      </c>
      <c r="C43" s="39" t="s">
        <v>46</v>
      </c>
      <c r="D43" s="32">
        <f ca="1">'CPD Record'!L326</f>
        <v>0</v>
      </c>
    </row>
    <row r="44" spans="1:4" ht="15" thickBot="1" x14ac:dyDescent="0.35">
      <c r="A44" s="33" t="s">
        <v>49</v>
      </c>
      <c r="B44" s="48" t="s">
        <v>50</v>
      </c>
      <c r="C44" s="39" t="s">
        <v>51</v>
      </c>
      <c r="D44" s="32">
        <f ca="1">'CPD Record'!L327</f>
        <v>0</v>
      </c>
    </row>
    <row r="45" spans="1:4" ht="15" thickBot="1" x14ac:dyDescent="0.35">
      <c r="A45" s="33" t="s">
        <v>52</v>
      </c>
      <c r="B45" s="48" t="s">
        <v>53</v>
      </c>
      <c r="C45" s="39" t="s">
        <v>54</v>
      </c>
      <c r="D45" s="32">
        <f ca="1">'CPD Record'!L328</f>
        <v>0</v>
      </c>
    </row>
    <row r="46" spans="1:4" ht="15" thickBot="1" x14ac:dyDescent="0.35">
      <c r="A46" s="50"/>
      <c r="B46" s="51"/>
      <c r="C46" s="52"/>
      <c r="D46" s="53"/>
    </row>
    <row r="47" spans="1:4" ht="15.6" thickTop="1" thickBot="1" x14ac:dyDescent="0.35">
      <c r="A47" s="9" t="s">
        <v>28</v>
      </c>
      <c r="B47" s="41" t="s">
        <v>55</v>
      </c>
      <c r="C47" s="42">
        <v>150</v>
      </c>
      <c r="D47" s="45">
        <f ca="1">'CPD Record'!L329</f>
        <v>0</v>
      </c>
    </row>
    <row r="48" spans="1:4" ht="15.6" thickTop="1" thickBot="1" x14ac:dyDescent="0.35">
      <c r="A48" s="54"/>
      <c r="B48" s="55"/>
      <c r="C48" s="56"/>
      <c r="D48" s="12"/>
    </row>
    <row r="49" spans="1:4" ht="25.2" thickTop="1" thickBot="1" x14ac:dyDescent="0.35">
      <c r="A49" s="9" t="s">
        <v>28</v>
      </c>
      <c r="B49" s="41" t="s">
        <v>56</v>
      </c>
      <c r="C49" s="42" t="s">
        <v>57</v>
      </c>
      <c r="D49" s="83">
        <f ca="1">'CPD Record'!L331</f>
        <v>0</v>
      </c>
    </row>
    <row r="50" spans="1:4" ht="15.6" thickTop="1" thickBot="1" x14ac:dyDescent="0.35">
      <c r="A50" s="54"/>
      <c r="B50" s="55"/>
      <c r="C50" s="56"/>
      <c r="D50" s="12"/>
    </row>
    <row r="51" spans="1:4" ht="15.6" thickTop="1" thickBot="1" x14ac:dyDescent="0.35">
      <c r="A51" s="9" t="s">
        <v>28</v>
      </c>
      <c r="B51" s="41" t="s">
        <v>58</v>
      </c>
      <c r="C51" s="42" t="s">
        <v>59</v>
      </c>
      <c r="D51" s="83">
        <f ca="1">DATEDIF('CPD Record'!A3,D13,"Y")</f>
        <v>126</v>
      </c>
    </row>
    <row r="52" spans="1:4" ht="15" thickTop="1" x14ac:dyDescent="0.3"/>
    <row r="54" spans="1:4" ht="15" thickBot="1" x14ac:dyDescent="0.35">
      <c r="A54" s="61" t="s">
        <v>60</v>
      </c>
    </row>
    <row r="55" spans="1:4" ht="30.45" customHeight="1" thickTop="1" x14ac:dyDescent="0.3">
      <c r="A55" s="116" t="s">
        <v>6</v>
      </c>
      <c r="B55" s="118" t="s">
        <v>6</v>
      </c>
      <c r="C55" s="35" t="s">
        <v>7</v>
      </c>
      <c r="D55" s="3" t="s">
        <v>8</v>
      </c>
    </row>
    <row r="56" spans="1:4" ht="14.4" customHeight="1" thickBot="1" x14ac:dyDescent="0.35">
      <c r="A56" s="117"/>
      <c r="B56" s="119"/>
      <c r="C56" s="36" t="s">
        <v>9</v>
      </c>
      <c r="D56" s="4" t="s">
        <v>9</v>
      </c>
    </row>
    <row r="57" spans="1:4" ht="15.6" thickTop="1" thickBot="1" x14ac:dyDescent="0.35">
      <c r="A57" s="29" t="s">
        <v>10</v>
      </c>
      <c r="B57" s="46" t="s">
        <v>11</v>
      </c>
      <c r="C57" s="37" t="s">
        <v>12</v>
      </c>
      <c r="D57" s="30">
        <f ca="1">'CPD Record'!P318</f>
        <v>0</v>
      </c>
    </row>
    <row r="58" spans="1:4" ht="15" thickBot="1" x14ac:dyDescent="0.35">
      <c r="A58" s="31" t="s">
        <v>13</v>
      </c>
      <c r="B58" s="47" t="s">
        <v>14</v>
      </c>
      <c r="C58" s="38" t="s">
        <v>12</v>
      </c>
      <c r="D58" s="32">
        <f ca="1">'CPD Record'!P319</f>
        <v>0</v>
      </c>
    </row>
    <row r="59" spans="1:4" ht="15" thickBot="1" x14ac:dyDescent="0.35">
      <c r="A59" s="5" t="s">
        <v>15</v>
      </c>
      <c r="B59" s="48" t="s">
        <v>16</v>
      </c>
      <c r="C59" s="39" t="s">
        <v>61</v>
      </c>
      <c r="D59" s="32">
        <f ca="1">'CPD Record'!P320</f>
        <v>0</v>
      </c>
    </row>
    <row r="60" spans="1:4" ht="15" thickBot="1" x14ac:dyDescent="0.35">
      <c r="A60" s="5" t="s">
        <v>18</v>
      </c>
      <c r="B60" s="48" t="s">
        <v>62</v>
      </c>
      <c r="C60" s="39" t="s">
        <v>41</v>
      </c>
      <c r="D60" s="32">
        <f ca="1">'CPD Record'!P321</f>
        <v>0</v>
      </c>
    </row>
    <row r="61" spans="1:4" ht="23.4" thickBot="1" x14ac:dyDescent="0.35">
      <c r="A61" s="5" t="s">
        <v>20</v>
      </c>
      <c r="B61" s="48" t="s">
        <v>21</v>
      </c>
      <c r="C61" s="39" t="s">
        <v>43</v>
      </c>
      <c r="D61" s="32">
        <f ca="1">'CPD Record'!P322</f>
        <v>0</v>
      </c>
    </row>
    <row r="62" spans="1:4" ht="23.4" thickBot="1" x14ac:dyDescent="0.35">
      <c r="A62" s="33" t="s">
        <v>23</v>
      </c>
      <c r="B62" s="49" t="s">
        <v>24</v>
      </c>
      <c r="C62" s="40" t="s">
        <v>43</v>
      </c>
      <c r="D62" s="32">
        <f ca="1">'CPD Record'!P323</f>
        <v>0</v>
      </c>
    </row>
    <row r="63" spans="1:4" ht="15" thickBot="1" x14ac:dyDescent="0.35">
      <c r="A63" s="33" t="s">
        <v>25</v>
      </c>
      <c r="B63" s="49" t="s">
        <v>26</v>
      </c>
      <c r="C63" s="40" t="s">
        <v>39</v>
      </c>
      <c r="D63" s="32">
        <f ca="1">'CPD Record'!P324</f>
        <v>0</v>
      </c>
    </row>
    <row r="64" spans="1:4" ht="15" thickBot="1" x14ac:dyDescent="0.35">
      <c r="A64" s="33" t="s">
        <v>44</v>
      </c>
      <c r="B64" s="49" t="s">
        <v>63</v>
      </c>
      <c r="C64" s="40" t="s">
        <v>64</v>
      </c>
      <c r="D64" s="32">
        <f ca="1">'CPD Record'!P325</f>
        <v>0</v>
      </c>
    </row>
    <row r="65" spans="1:4" ht="15" thickBot="1" x14ac:dyDescent="0.35">
      <c r="A65" s="29" t="s">
        <v>47</v>
      </c>
      <c r="B65" s="46" t="s">
        <v>65</v>
      </c>
      <c r="C65" s="37" t="s">
        <v>22</v>
      </c>
      <c r="D65" s="32">
        <f ca="1">'CPD Record'!P326</f>
        <v>0</v>
      </c>
    </row>
    <row r="66" spans="1:4" ht="15" thickBot="1" x14ac:dyDescent="0.35">
      <c r="A66" s="50"/>
      <c r="B66" s="51"/>
      <c r="C66" s="52"/>
      <c r="D66" s="53"/>
    </row>
    <row r="67" spans="1:4" ht="15.6" thickTop="1" thickBot="1" x14ac:dyDescent="0.35">
      <c r="A67" s="9" t="s">
        <v>28</v>
      </c>
      <c r="B67" s="41" t="s">
        <v>29</v>
      </c>
      <c r="C67" s="42">
        <v>150</v>
      </c>
      <c r="D67" s="45">
        <f ca="1">'CPD Record'!P329</f>
        <v>0</v>
      </c>
    </row>
    <row r="68" spans="1:4" ht="15.6" thickTop="1" thickBot="1" x14ac:dyDescent="0.35">
      <c r="A68" s="54"/>
      <c r="B68" s="55"/>
      <c r="C68" s="56"/>
      <c r="D68" s="12"/>
    </row>
    <row r="69" spans="1:4" ht="15.6" thickTop="1" thickBot="1" x14ac:dyDescent="0.35">
      <c r="A69" s="9" t="s">
        <v>28</v>
      </c>
      <c r="B69" s="41" t="s">
        <v>30</v>
      </c>
      <c r="C69" s="42" t="s">
        <v>66</v>
      </c>
      <c r="D69" s="83">
        <f ca="1">'CPD Record'!P331</f>
        <v>0</v>
      </c>
    </row>
    <row r="70" spans="1:4" ht="15" thickTop="1" x14ac:dyDescent="0.3"/>
    <row r="72" spans="1:4" ht="15" thickBot="1" x14ac:dyDescent="0.35">
      <c r="A72" s="61" t="s">
        <v>67</v>
      </c>
    </row>
    <row r="73" spans="1:4" ht="30.45" customHeight="1" thickTop="1" x14ac:dyDescent="0.3">
      <c r="A73" s="116" t="s">
        <v>6</v>
      </c>
      <c r="B73" s="118" t="s">
        <v>6</v>
      </c>
      <c r="C73" s="35" t="s">
        <v>33</v>
      </c>
      <c r="D73" s="3" t="s">
        <v>8</v>
      </c>
    </row>
    <row r="74" spans="1:4" ht="14.4" customHeight="1" thickBot="1" x14ac:dyDescent="0.35">
      <c r="A74" s="117"/>
      <c r="B74" s="119"/>
      <c r="C74" s="36" t="s">
        <v>9</v>
      </c>
      <c r="D74" s="4" t="s">
        <v>9</v>
      </c>
    </row>
    <row r="75" spans="1:4" ht="15.6" thickTop="1" thickBot="1" x14ac:dyDescent="0.35">
      <c r="A75" s="29" t="s">
        <v>10</v>
      </c>
      <c r="B75" s="46" t="s">
        <v>11</v>
      </c>
      <c r="C75" s="37" t="s">
        <v>12</v>
      </c>
      <c r="D75" s="30">
        <f ca="1">'CPD Record'!T318</f>
        <v>0</v>
      </c>
    </row>
    <row r="76" spans="1:4" ht="15" thickBot="1" x14ac:dyDescent="0.35">
      <c r="A76" s="31" t="s">
        <v>13</v>
      </c>
      <c r="B76" s="47" t="s">
        <v>14</v>
      </c>
      <c r="C76" s="38" t="s">
        <v>12</v>
      </c>
      <c r="D76" s="32">
        <f ca="1">'CPD Record'!T319</f>
        <v>0</v>
      </c>
    </row>
    <row r="77" spans="1:4" ht="15" thickBot="1" x14ac:dyDescent="0.35">
      <c r="A77" s="5" t="s">
        <v>15</v>
      </c>
      <c r="B77" s="48" t="s">
        <v>16</v>
      </c>
      <c r="C77" s="39" t="s">
        <v>12</v>
      </c>
      <c r="D77" s="32">
        <f ca="1">'CPD Record'!T320</f>
        <v>0</v>
      </c>
    </row>
    <row r="78" spans="1:4" ht="15" thickBot="1" x14ac:dyDescent="0.35">
      <c r="A78" s="5" t="s">
        <v>18</v>
      </c>
      <c r="B78" s="48" t="s">
        <v>62</v>
      </c>
      <c r="C78" s="39" t="s">
        <v>68</v>
      </c>
      <c r="D78" s="32">
        <f ca="1">'CPD Record'!T321</f>
        <v>0</v>
      </c>
    </row>
    <row r="79" spans="1:4" ht="23.4" thickBot="1" x14ac:dyDescent="0.35">
      <c r="A79" s="5" t="s">
        <v>20</v>
      </c>
      <c r="B79" s="48" t="s">
        <v>21</v>
      </c>
      <c r="C79" s="39" t="s">
        <v>43</v>
      </c>
      <c r="D79" s="32">
        <f ca="1">'CPD Record'!T322</f>
        <v>0</v>
      </c>
    </row>
    <row r="80" spans="1:4" ht="23.4" thickBot="1" x14ac:dyDescent="0.35">
      <c r="A80" s="33" t="s">
        <v>23</v>
      </c>
      <c r="B80" s="49" t="s">
        <v>24</v>
      </c>
      <c r="C80" s="39" t="s">
        <v>43</v>
      </c>
      <c r="D80" s="32">
        <f ca="1">'CPD Record'!T323</f>
        <v>0</v>
      </c>
    </row>
    <row r="81" spans="1:4" ht="15" thickBot="1" x14ac:dyDescent="0.35">
      <c r="A81" s="33" t="s">
        <v>25</v>
      </c>
      <c r="B81" s="48" t="s">
        <v>26</v>
      </c>
      <c r="C81" s="39" t="s">
        <v>69</v>
      </c>
      <c r="D81" s="32">
        <f ca="1">'CPD Record'!T324</f>
        <v>0</v>
      </c>
    </row>
    <row r="82" spans="1:4" ht="15" thickBot="1" x14ac:dyDescent="0.35">
      <c r="A82" s="33" t="s">
        <v>44</v>
      </c>
      <c r="B82" s="48" t="s">
        <v>70</v>
      </c>
      <c r="C82" s="39" t="s">
        <v>71</v>
      </c>
      <c r="D82" s="32">
        <f ca="1">'CPD Record'!T325</f>
        <v>0</v>
      </c>
    </row>
    <row r="83" spans="1:4" ht="15" thickBot="1" x14ac:dyDescent="0.35">
      <c r="A83" s="33" t="s">
        <v>47</v>
      </c>
      <c r="B83" s="48" t="s">
        <v>72</v>
      </c>
      <c r="C83" s="39" t="s">
        <v>73</v>
      </c>
      <c r="D83" s="32">
        <f ca="1">'CPD Record'!T326</f>
        <v>0</v>
      </c>
    </row>
    <row r="84" spans="1:4" ht="15" thickBot="1" x14ac:dyDescent="0.35">
      <c r="A84" s="33" t="s">
        <v>49</v>
      </c>
      <c r="B84" s="48" t="s">
        <v>74</v>
      </c>
      <c r="C84" s="39" t="s">
        <v>75</v>
      </c>
      <c r="D84" s="32">
        <f ca="1">'CPD Record'!T327</f>
        <v>0</v>
      </c>
    </row>
    <row r="85" spans="1:4" ht="15" thickBot="1" x14ac:dyDescent="0.35">
      <c r="A85" s="33" t="s">
        <v>52</v>
      </c>
      <c r="B85" s="48" t="s">
        <v>76</v>
      </c>
      <c r="C85" s="39" t="s">
        <v>77</v>
      </c>
      <c r="D85" s="32">
        <f ca="1">'CPD Record'!T328</f>
        <v>0</v>
      </c>
    </row>
    <row r="86" spans="1:4" ht="15" thickBot="1" x14ac:dyDescent="0.35">
      <c r="A86" s="50"/>
      <c r="B86" s="51"/>
      <c r="C86" s="52"/>
      <c r="D86" s="53"/>
    </row>
    <row r="87" spans="1:4" ht="15.6" thickTop="1" thickBot="1" x14ac:dyDescent="0.35">
      <c r="A87" s="9" t="s">
        <v>28</v>
      </c>
      <c r="B87" s="41" t="s">
        <v>55</v>
      </c>
      <c r="C87" s="42">
        <v>150</v>
      </c>
      <c r="D87" s="45">
        <f ca="1">'CPD Record'!T329</f>
        <v>0</v>
      </c>
    </row>
    <row r="88" spans="1:4" ht="15.6" thickTop="1" thickBot="1" x14ac:dyDescent="0.35">
      <c r="A88" s="54"/>
      <c r="B88" s="55"/>
      <c r="C88" s="56"/>
      <c r="D88" s="12"/>
    </row>
    <row r="89" spans="1:4" ht="15.6" thickTop="1" thickBot="1" x14ac:dyDescent="0.35">
      <c r="A89" s="9" t="s">
        <v>28</v>
      </c>
      <c r="B89" s="41" t="s">
        <v>30</v>
      </c>
      <c r="C89" s="42">
        <v>50</v>
      </c>
      <c r="D89" s="83">
        <f ca="1">'CPD Record'!T331</f>
        <v>0</v>
      </c>
    </row>
    <row r="90" spans="1:4" ht="15" thickTop="1" x14ac:dyDescent="0.3"/>
  </sheetData>
  <sheetProtection sheet="1" objects="1" scenarios="1"/>
  <protectedRanges>
    <protectedRange sqref="D49" name="Range4"/>
    <protectedRange sqref="B13" name="Range3"/>
    <protectedRange sqref="D10" name="Range2"/>
    <protectedRange sqref="B10" name="Range1"/>
  </protectedRanges>
  <mergeCells count="9">
    <mergeCell ref="A73:A74"/>
    <mergeCell ref="B73:B74"/>
    <mergeCell ref="A17:A18"/>
    <mergeCell ref="B17:B18"/>
    <mergeCell ref="C12:D12"/>
    <mergeCell ref="A33:A34"/>
    <mergeCell ref="B33:B34"/>
    <mergeCell ref="A55:A56"/>
    <mergeCell ref="B55:B56"/>
  </mergeCells>
  <phoneticPr fontId="11" type="noConversion"/>
  <conditionalFormatting sqref="D27">
    <cfRule type="cellIs" dxfId="33" priority="57" operator="greaterThan">
      <formula>150</formula>
    </cfRule>
    <cfRule type="cellIs" dxfId="32" priority="34" operator="greaterThanOrEqual">
      <formula>150</formula>
    </cfRule>
    <cfRule type="cellIs" dxfId="31" priority="33" operator="lessThan">
      <formula>150</formula>
    </cfRule>
  </conditionalFormatting>
  <conditionalFormatting sqref="D29">
    <cfRule type="cellIs" dxfId="30" priority="56" operator="lessThan">
      <formula>112.5</formula>
    </cfRule>
    <cfRule type="cellIs" dxfId="29" priority="55" operator="greaterThanOrEqual">
      <formula>112.5</formula>
    </cfRule>
  </conditionalFormatting>
  <conditionalFormatting sqref="D42:D43">
    <cfRule type="colorScale" priority="49">
      <colorScale>
        <cfvo type="num" val="&quot;&lt;7&quot;"/>
        <cfvo type="num" val="&quot;&gt;6&quot;"/>
        <color rgb="FFFF0000"/>
        <color rgb="FF92D050"/>
      </colorScale>
    </cfRule>
    <cfRule type="cellIs" dxfId="28" priority="48" operator="greaterThanOrEqual">
      <formula>6</formula>
    </cfRule>
    <cfRule type="cellIs" dxfId="27" priority="46" operator="lessThan">
      <formula>6</formula>
    </cfRule>
  </conditionalFormatting>
  <conditionalFormatting sqref="D44">
    <cfRule type="colorScale" priority="44">
      <colorScale>
        <cfvo type="num" val="&quot;&lt;10&quot;"/>
        <cfvo type="num" val="&quot;&gt;=10&quot;"/>
        <color rgb="FFFF0000"/>
        <color rgb="FF92D050"/>
      </colorScale>
    </cfRule>
    <cfRule type="cellIs" dxfId="26" priority="39" operator="lessThan">
      <formula>10</formula>
    </cfRule>
    <cfRule type="cellIs" dxfId="25" priority="37" operator="greaterThanOrEqual">
      <formula>10</formula>
    </cfRule>
  </conditionalFormatting>
  <conditionalFormatting sqref="D45">
    <cfRule type="cellIs" dxfId="24" priority="36" operator="greaterThanOrEqual">
      <formula>15</formula>
    </cfRule>
    <cfRule type="cellIs" dxfId="23" priority="35" operator="lessThan">
      <formula>15</formula>
    </cfRule>
  </conditionalFormatting>
  <conditionalFormatting sqref="D47">
    <cfRule type="cellIs" dxfId="22" priority="32" operator="lessThan">
      <formula>150</formula>
    </cfRule>
    <cfRule type="cellIs" dxfId="21" priority="31" operator="greaterThanOrEqual">
      <formula>150</formula>
    </cfRule>
    <cfRule type="cellIs" dxfId="20" priority="54" operator="greaterThan">
      <formula>150</formula>
    </cfRule>
  </conditionalFormatting>
  <conditionalFormatting sqref="D49">
    <cfRule type="cellIs" dxfId="19" priority="29" operator="lessThan">
      <formula>50</formula>
    </cfRule>
    <cfRule type="cellIs" dxfId="18" priority="30" operator="greaterThanOrEqual">
      <formula>50</formula>
    </cfRule>
  </conditionalFormatting>
  <conditionalFormatting sqref="D51">
    <cfRule type="cellIs" dxfId="17" priority="50" operator="greaterThanOrEqual">
      <formula>5</formula>
    </cfRule>
    <cfRule type="cellIs" dxfId="16" priority="51" operator="lessThan">
      <formula>5</formula>
    </cfRule>
  </conditionalFormatting>
  <conditionalFormatting sqref="D67">
    <cfRule type="cellIs" dxfId="15" priority="28" operator="greaterThan">
      <formula>150</formula>
    </cfRule>
    <cfRule type="cellIs" dxfId="14" priority="25" operator="greaterThanOrEqual">
      <formula>150</formula>
    </cfRule>
    <cfRule type="cellIs" dxfId="13" priority="24" operator="lessThan">
      <formula>150</formula>
    </cfRule>
  </conditionalFormatting>
  <conditionalFormatting sqref="D69">
    <cfRule type="cellIs" dxfId="12" priority="2" operator="greaterThanOrEqual">
      <formula>50</formula>
    </cfRule>
    <cfRule type="cellIs" dxfId="11" priority="1" operator="lessThan">
      <formula>50</formula>
    </cfRule>
  </conditionalFormatting>
  <conditionalFormatting sqref="D82">
    <cfRule type="colorScale" priority="18">
      <colorScale>
        <cfvo type="num" val="&quot;&lt;7&quot;"/>
        <cfvo type="num" val="&quot;&gt;6&quot;"/>
        <color rgb="FFFF0000"/>
        <color rgb="FF92D050"/>
      </colorScale>
    </cfRule>
    <cfRule type="cellIs" dxfId="10" priority="17" operator="lessThan">
      <formula>12</formula>
    </cfRule>
    <cfRule type="cellIs" dxfId="9" priority="16" operator="greaterThanOrEqual">
      <formula>12</formula>
    </cfRule>
  </conditionalFormatting>
  <conditionalFormatting sqref="D83">
    <cfRule type="cellIs" dxfId="8" priority="5" operator="lessThan">
      <formula>10</formula>
    </cfRule>
    <cfRule type="cellIs" dxfId="7" priority="6" operator="greaterThanOrEqual">
      <formula>10</formula>
    </cfRule>
  </conditionalFormatting>
  <conditionalFormatting sqref="D84">
    <cfRule type="colorScale" priority="15">
      <colorScale>
        <cfvo type="num" val="&quot;&lt;10&quot;"/>
        <cfvo type="num" val="&quot;&gt;=10&quot;"/>
        <color rgb="FFFF0000"/>
        <color rgb="FF92D050"/>
      </colorScale>
    </cfRule>
    <cfRule type="cellIs" dxfId="6" priority="14" operator="lessThan">
      <formula>15</formula>
    </cfRule>
    <cfRule type="cellIs" dxfId="5" priority="13" operator="greaterThanOrEqual">
      <formula>15</formula>
    </cfRule>
  </conditionalFormatting>
  <conditionalFormatting sqref="D87">
    <cfRule type="cellIs" dxfId="4" priority="23" operator="greaterThan">
      <formula>150</formula>
    </cfRule>
    <cfRule type="cellIs" dxfId="3" priority="10" operator="lessThan">
      <formula>150</formula>
    </cfRule>
    <cfRule type="cellIs" dxfId="2" priority="9" operator="greaterThanOrEqual">
      <formula>150</formula>
    </cfRule>
  </conditionalFormatting>
  <conditionalFormatting sqref="D89">
    <cfRule type="cellIs" dxfId="1" priority="8" operator="greaterThanOrEqual">
      <formula>50</formula>
    </cfRule>
    <cfRule type="cellIs" dxfId="0" priority="7" operator="lessThan">
      <formula>50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0F693-6BF1-4AA4-B7B7-DF0AD3E7DF01}">
  <dimension ref="A2:B20"/>
  <sheetViews>
    <sheetView workbookViewId="0">
      <selection activeCell="A2" sqref="A2:B2"/>
    </sheetView>
  </sheetViews>
  <sheetFormatPr defaultRowHeight="14.4" x14ac:dyDescent="0.3"/>
  <cols>
    <col min="1" max="1" width="8.88671875" style="80"/>
    <col min="2" max="2" width="101" customWidth="1"/>
  </cols>
  <sheetData>
    <row r="2" spans="1:2" x14ac:dyDescent="0.3">
      <c r="A2" s="85" t="s">
        <v>78</v>
      </c>
    </row>
    <row r="5" spans="1:2" ht="28.35" customHeight="1" x14ac:dyDescent="0.3">
      <c r="A5" s="87">
        <v>1</v>
      </c>
      <c r="B5" s="86" t="s">
        <v>79</v>
      </c>
    </row>
    <row r="7" spans="1:2" ht="28.8" x14ac:dyDescent="0.3">
      <c r="A7" s="81">
        <v>2</v>
      </c>
      <c r="B7" s="86" t="s">
        <v>80</v>
      </c>
    </row>
    <row r="9" spans="1:2" x14ac:dyDescent="0.3">
      <c r="A9" s="80">
        <v>3</v>
      </c>
      <c r="B9" t="s">
        <v>81</v>
      </c>
    </row>
    <row r="11" spans="1:2" x14ac:dyDescent="0.3">
      <c r="A11" s="80">
        <v>4</v>
      </c>
      <c r="B11" t="s">
        <v>82</v>
      </c>
    </row>
    <row r="13" spans="1:2" ht="29.4" customHeight="1" x14ac:dyDescent="0.3">
      <c r="A13" s="81">
        <v>5</v>
      </c>
      <c r="B13" s="86" t="s">
        <v>83</v>
      </c>
    </row>
    <row r="15" spans="1:2" ht="59.7" customHeight="1" x14ac:dyDescent="0.3">
      <c r="A15" s="81">
        <v>6</v>
      </c>
      <c r="B15" s="86" t="s">
        <v>84</v>
      </c>
    </row>
    <row r="17" spans="1:2" x14ac:dyDescent="0.3">
      <c r="A17" s="80">
        <v>7</v>
      </c>
      <c r="B17" t="s">
        <v>85</v>
      </c>
    </row>
    <row r="20" spans="1:2" x14ac:dyDescent="0.3">
      <c r="A20" s="80" t="s">
        <v>86</v>
      </c>
      <c r="B20" t="s">
        <v>87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A6265-C997-4454-ACD1-3EC413335490}">
  <dimension ref="A1:T343"/>
  <sheetViews>
    <sheetView workbookViewId="0">
      <pane ySplit="2" topLeftCell="A3" activePane="bottomLeft" state="frozen"/>
      <selection pane="bottomLeft" activeCell="A3" sqref="A3:H3"/>
    </sheetView>
  </sheetViews>
  <sheetFormatPr defaultRowHeight="14.4" x14ac:dyDescent="0.3"/>
  <cols>
    <col min="1" max="1" width="16.6640625" customWidth="1"/>
    <col min="2" max="2" width="25.88671875" customWidth="1"/>
    <col min="3" max="3" width="23.33203125" customWidth="1"/>
    <col min="4" max="5" width="39.5546875" customWidth="1"/>
    <col min="6" max="6" width="18.109375" customWidth="1"/>
    <col min="7" max="7" width="27.33203125" customWidth="1"/>
    <col min="8" max="8" width="10.6640625" customWidth="1"/>
    <col min="9" max="9" width="3.6640625" customWidth="1"/>
    <col min="11" max="11" width="28.6640625" customWidth="1"/>
    <col min="12" max="12" width="10.6640625" customWidth="1"/>
    <col min="13" max="13" width="3.6640625" customWidth="1"/>
    <col min="15" max="15" width="28.6640625" customWidth="1"/>
    <col min="16" max="16" width="10.6640625" customWidth="1"/>
    <col min="17" max="17" width="3.6640625" customWidth="1"/>
    <col min="19" max="19" width="28.6640625" customWidth="1"/>
  </cols>
  <sheetData>
    <row r="1" spans="1:20" ht="25.35" customHeight="1" thickTop="1" x14ac:dyDescent="0.3">
      <c r="A1" s="102" t="s">
        <v>88</v>
      </c>
      <c r="B1" s="102" t="s">
        <v>89</v>
      </c>
      <c r="C1" s="103" t="s">
        <v>90</v>
      </c>
      <c r="D1" s="103" t="s">
        <v>91</v>
      </c>
      <c r="E1" s="104" t="s">
        <v>92</v>
      </c>
      <c r="F1" s="104" t="s">
        <v>93</v>
      </c>
      <c r="G1" s="104" t="s">
        <v>94</v>
      </c>
      <c r="H1" s="105" t="s">
        <v>95</v>
      </c>
      <c r="J1" s="122" t="s">
        <v>96</v>
      </c>
      <c r="K1" s="123"/>
      <c r="L1" s="126" t="s">
        <v>97</v>
      </c>
      <c r="M1" s="65"/>
      <c r="N1" s="122" t="s">
        <v>98</v>
      </c>
      <c r="O1" s="123"/>
      <c r="P1" s="126" t="s">
        <v>97</v>
      </c>
      <c r="Q1" s="65"/>
      <c r="R1" s="122" t="s">
        <v>99</v>
      </c>
      <c r="S1" s="123"/>
      <c r="T1" s="126" t="s">
        <v>97</v>
      </c>
    </row>
    <row r="2" spans="1:20" ht="28.35" customHeight="1" thickBot="1" x14ac:dyDescent="0.35">
      <c r="A2" s="109" t="s">
        <v>100</v>
      </c>
      <c r="B2" s="110" t="s">
        <v>101</v>
      </c>
      <c r="C2" s="42" t="s">
        <v>100</v>
      </c>
      <c r="D2" s="42" t="s">
        <v>100</v>
      </c>
      <c r="E2" s="108" t="s">
        <v>102</v>
      </c>
      <c r="F2" s="108" t="s">
        <v>101</v>
      </c>
      <c r="G2" s="110" t="s">
        <v>103</v>
      </c>
      <c r="H2" s="108" t="s">
        <v>100</v>
      </c>
      <c r="J2" s="124" t="s">
        <v>101</v>
      </c>
      <c r="K2" s="125"/>
      <c r="L2" s="127"/>
      <c r="M2" s="46"/>
      <c r="N2" s="124" t="s">
        <v>101</v>
      </c>
      <c r="O2" s="125"/>
      <c r="P2" s="127"/>
      <c r="Q2" s="46"/>
      <c r="R2" s="124" t="s">
        <v>101</v>
      </c>
      <c r="S2" s="125"/>
      <c r="T2" s="127"/>
    </row>
    <row r="3" spans="1:20" ht="15.6" thickTop="1" thickBot="1" x14ac:dyDescent="0.35">
      <c r="A3" s="96"/>
      <c r="B3" s="7"/>
      <c r="C3" s="7"/>
      <c r="D3" s="7"/>
      <c r="E3" s="7"/>
      <c r="F3" s="7"/>
      <c r="G3" s="7" t="e">
        <f>VLOOKUP(F3,'Activity Category'!A$5:B$11,2,FALSE)</f>
        <v>#N/A</v>
      </c>
      <c r="H3" s="99">
        <v>0</v>
      </c>
      <c r="J3" s="69"/>
      <c r="K3" s="67" t="e">
        <f>VLOOKUP(J3,'Activity Category'!A$18:B$28,2,FALSE)</f>
        <v>#N/A</v>
      </c>
      <c r="L3" s="8">
        <f>H3</f>
        <v>0</v>
      </c>
      <c r="M3" s="71"/>
      <c r="N3" s="66"/>
      <c r="O3" s="7" t="e">
        <f>VLOOKUP(N3,'Activity Category'!A$35:B$43,2,FALSE)</f>
        <v>#N/A</v>
      </c>
      <c r="P3" s="8">
        <f>H3</f>
        <v>0</v>
      </c>
      <c r="Q3" s="64"/>
      <c r="R3" s="66"/>
      <c r="S3" s="67" t="e">
        <f>VLOOKUP(R3,'Activity Category'!A$50:B$60,2,FALSE)</f>
        <v>#N/A</v>
      </c>
      <c r="T3" s="8">
        <f>H3</f>
        <v>0</v>
      </c>
    </row>
    <row r="4" spans="1:20" x14ac:dyDescent="0.3">
      <c r="A4" s="96"/>
      <c r="B4" s="7"/>
      <c r="C4" s="7"/>
      <c r="D4" s="7"/>
      <c r="E4" s="7"/>
      <c r="F4" s="7"/>
      <c r="G4" s="7" t="e">
        <f>VLOOKUP(F4,'Activity Category'!A$5:B$11,2,FALSE)</f>
        <v>#N/A</v>
      </c>
      <c r="H4" s="99">
        <v>0</v>
      </c>
      <c r="J4" s="70"/>
      <c r="K4" s="67" t="e">
        <f>VLOOKUP(J4,'Activity Category'!A$18:B$28,2,FALSE)</f>
        <v>#N/A</v>
      </c>
      <c r="L4" s="8">
        <f>H4</f>
        <v>0</v>
      </c>
      <c r="M4" s="71"/>
      <c r="N4" s="26"/>
      <c r="O4" s="7" t="e">
        <f>VLOOKUP(N4,'Activity Category'!A$35:B$43,2,FALSE)</f>
        <v>#N/A</v>
      </c>
      <c r="P4" s="8">
        <f t="shared" ref="P4:P67" si="0">H4</f>
        <v>0</v>
      </c>
      <c r="Q4" s="64"/>
      <c r="R4" s="26"/>
      <c r="S4" s="67" t="e">
        <f>VLOOKUP(R4,'Activity Category'!A$50:B$60,2,FALSE)</f>
        <v>#N/A</v>
      </c>
      <c r="T4" s="8">
        <f>H4</f>
        <v>0</v>
      </c>
    </row>
    <row r="5" spans="1:20" ht="15" thickBot="1" x14ac:dyDescent="0.35">
      <c r="A5" s="96"/>
      <c r="B5" s="7"/>
      <c r="C5" s="7"/>
      <c r="D5" s="7"/>
      <c r="E5" s="7"/>
      <c r="F5" s="7"/>
      <c r="G5" s="7" t="e">
        <f>VLOOKUP(F5,'Activity Category'!A$5:B$11,2,FALSE)</f>
        <v>#N/A</v>
      </c>
      <c r="H5" s="99">
        <v>0</v>
      </c>
      <c r="J5" s="70"/>
      <c r="K5" s="67" t="e">
        <f>VLOOKUP(J5,'Activity Category'!A$18:B$28,2,FALSE)</f>
        <v>#N/A</v>
      </c>
      <c r="L5" s="8">
        <f t="shared" ref="L5:L68" si="1">H5</f>
        <v>0</v>
      </c>
      <c r="N5" s="26"/>
      <c r="O5" s="7" t="e">
        <f>VLOOKUP(N5,'Activity Category'!A$35:B$43,2,FALSE)</f>
        <v>#N/A</v>
      </c>
      <c r="P5" s="8">
        <f t="shared" si="0"/>
        <v>0</v>
      </c>
      <c r="R5" s="26"/>
      <c r="S5" s="67" t="e">
        <f>VLOOKUP(R5,'Activity Category'!A$50:B$60,2,FALSE)</f>
        <v>#N/A</v>
      </c>
      <c r="T5" s="8">
        <f t="shared" ref="T5:T68" si="2">H5</f>
        <v>0</v>
      </c>
    </row>
    <row r="6" spans="1:20" x14ac:dyDescent="0.3">
      <c r="A6" s="96"/>
      <c r="B6" s="7"/>
      <c r="C6" s="7"/>
      <c r="D6" s="7"/>
      <c r="E6" s="7"/>
      <c r="F6" s="7"/>
      <c r="G6" s="7" t="e">
        <f>VLOOKUP(F6,'Activity Category'!A$5:B$11,2,FALSE)</f>
        <v>#N/A</v>
      </c>
      <c r="H6" s="99">
        <v>0</v>
      </c>
      <c r="J6" s="70"/>
      <c r="K6" s="67" t="e">
        <f>VLOOKUP(J6,'Activity Category'!A$18:B$28,2,FALSE)</f>
        <v>#N/A</v>
      </c>
      <c r="L6" s="8">
        <f t="shared" si="1"/>
        <v>0</v>
      </c>
      <c r="N6" s="26"/>
      <c r="O6" s="7" t="e">
        <f>VLOOKUP(N6,'Activity Category'!A$35:B$43,2,FALSE)</f>
        <v>#N/A</v>
      </c>
      <c r="P6" s="8">
        <f t="shared" si="0"/>
        <v>0</v>
      </c>
      <c r="R6" s="26"/>
      <c r="S6" s="67" t="e">
        <f>VLOOKUP(R6,'Activity Category'!A$50:B$60,2,FALSE)</f>
        <v>#N/A</v>
      </c>
      <c r="T6" s="8">
        <f t="shared" si="2"/>
        <v>0</v>
      </c>
    </row>
    <row r="7" spans="1:20" ht="15" thickBot="1" x14ac:dyDescent="0.35">
      <c r="A7" s="96"/>
      <c r="B7" s="7"/>
      <c r="C7" s="7"/>
      <c r="D7" s="7"/>
      <c r="E7" s="7"/>
      <c r="F7" s="7"/>
      <c r="G7" s="7" t="e">
        <f>VLOOKUP(F7,'Activity Category'!A$5:B$11,2,FALSE)</f>
        <v>#N/A</v>
      </c>
      <c r="H7" s="99">
        <v>0</v>
      </c>
      <c r="J7" s="70"/>
      <c r="K7" s="67" t="e">
        <f>VLOOKUP(J7,'Activity Category'!A$18:B$28,2,FALSE)</f>
        <v>#N/A</v>
      </c>
      <c r="L7" s="8">
        <f t="shared" si="1"/>
        <v>0</v>
      </c>
      <c r="N7" s="26"/>
      <c r="O7" s="7" t="e">
        <f>VLOOKUP(N7,'Activity Category'!A$35:B$43,2,FALSE)</f>
        <v>#N/A</v>
      </c>
      <c r="P7" s="8">
        <f t="shared" si="0"/>
        <v>0</v>
      </c>
      <c r="R7" s="26"/>
      <c r="S7" s="67" t="e">
        <f>VLOOKUP(R7,'Activity Category'!A$50:B$60,2,FALSE)</f>
        <v>#N/A</v>
      </c>
      <c r="T7" s="8">
        <f t="shared" si="2"/>
        <v>0</v>
      </c>
    </row>
    <row r="8" spans="1:20" ht="15" thickBot="1" x14ac:dyDescent="0.35">
      <c r="A8" s="95"/>
      <c r="B8" s="7"/>
      <c r="C8" s="7"/>
      <c r="D8" s="7"/>
      <c r="E8" s="7"/>
      <c r="F8" s="7"/>
      <c r="G8" s="7" t="e">
        <f>VLOOKUP(F8,'Activity Category'!A$5:B$11,2,FALSE)</f>
        <v>#N/A</v>
      </c>
      <c r="H8" s="99">
        <v>0</v>
      </c>
      <c r="J8" s="70"/>
      <c r="K8" s="67" t="e">
        <f>VLOOKUP(J8,'Activity Category'!A$18:B$28,2,FALSE)</f>
        <v>#N/A</v>
      </c>
      <c r="L8" s="8">
        <f t="shared" si="1"/>
        <v>0</v>
      </c>
      <c r="N8" s="26"/>
      <c r="O8" s="7" t="e">
        <f>VLOOKUP(N8,'Activity Category'!A$35:B$43,2,FALSE)</f>
        <v>#N/A</v>
      </c>
      <c r="P8" s="8">
        <f t="shared" si="0"/>
        <v>0</v>
      </c>
      <c r="R8" s="26"/>
      <c r="S8" s="67" t="e">
        <f>VLOOKUP(R8,'Activity Category'!A$50:B$60,2,FALSE)</f>
        <v>#N/A</v>
      </c>
      <c r="T8" s="8">
        <f t="shared" si="2"/>
        <v>0</v>
      </c>
    </row>
    <row r="9" spans="1:20" ht="15" thickBot="1" x14ac:dyDescent="0.35">
      <c r="A9" s="96"/>
      <c r="B9" s="7"/>
      <c r="C9" s="7"/>
      <c r="D9" s="7"/>
      <c r="E9" s="7"/>
      <c r="F9" s="7"/>
      <c r="G9" s="7" t="e">
        <f>VLOOKUP(F9,'Activity Category'!A$5:B$11,2,FALSE)</f>
        <v>#N/A</v>
      </c>
      <c r="H9" s="99">
        <v>0</v>
      </c>
      <c r="J9" s="70"/>
      <c r="K9" s="67" t="e">
        <f>VLOOKUP(J9,'Activity Category'!A$18:B$28,2,FALSE)</f>
        <v>#N/A</v>
      </c>
      <c r="L9" s="8">
        <f t="shared" si="1"/>
        <v>0</v>
      </c>
      <c r="N9" s="26"/>
      <c r="O9" s="7" t="e">
        <f>VLOOKUP(N9,'Activity Category'!A$35:B$43,2,FALSE)</f>
        <v>#N/A</v>
      </c>
      <c r="P9" s="8">
        <f t="shared" si="0"/>
        <v>0</v>
      </c>
      <c r="R9" s="26"/>
      <c r="S9" s="67" t="e">
        <f>VLOOKUP(R9,'Activity Category'!A$50:B$60,2,FALSE)</f>
        <v>#N/A</v>
      </c>
      <c r="T9" s="8">
        <f t="shared" si="2"/>
        <v>0</v>
      </c>
    </row>
    <row r="10" spans="1:20" ht="15" thickBot="1" x14ac:dyDescent="0.35">
      <c r="A10" s="95"/>
      <c r="B10" s="7"/>
      <c r="C10" s="7"/>
      <c r="D10" s="7"/>
      <c r="E10" s="7"/>
      <c r="F10" s="7"/>
      <c r="G10" s="7" t="e">
        <f>VLOOKUP(F10,'Activity Category'!A$5:B$11,2,FALSE)</f>
        <v>#N/A</v>
      </c>
      <c r="H10" s="99">
        <v>0</v>
      </c>
      <c r="J10" s="70"/>
      <c r="K10" s="67" t="e">
        <f>VLOOKUP(J10,'Activity Category'!A$18:B$28,2,FALSE)</f>
        <v>#N/A</v>
      </c>
      <c r="L10" s="8">
        <f t="shared" si="1"/>
        <v>0</v>
      </c>
      <c r="N10" s="26"/>
      <c r="O10" s="7" t="e">
        <f>VLOOKUP(N10,'Activity Category'!A$35:B$43,2,FALSE)</f>
        <v>#N/A</v>
      </c>
      <c r="P10" s="8">
        <f t="shared" si="0"/>
        <v>0</v>
      </c>
      <c r="R10" s="26"/>
      <c r="S10" s="67" t="e">
        <f>VLOOKUP(R10,'Activity Category'!A$50:B$60,2,FALSE)</f>
        <v>#N/A</v>
      </c>
      <c r="T10" s="8">
        <f t="shared" si="2"/>
        <v>0</v>
      </c>
    </row>
    <row r="11" spans="1:20" ht="15" thickBot="1" x14ac:dyDescent="0.35">
      <c r="A11" s="96"/>
      <c r="B11" s="7"/>
      <c r="C11" s="7"/>
      <c r="D11" s="7"/>
      <c r="E11" s="7"/>
      <c r="F11" s="7"/>
      <c r="G11" s="7" t="e">
        <f>VLOOKUP(F11,'Activity Category'!A$5:B$11,2,FALSE)</f>
        <v>#N/A</v>
      </c>
      <c r="H11" s="99">
        <v>0</v>
      </c>
      <c r="J11" s="70"/>
      <c r="K11" s="67" t="e">
        <f>VLOOKUP(J11,'Activity Category'!A$18:B$28,2,FALSE)</f>
        <v>#N/A</v>
      </c>
      <c r="L11" s="8">
        <f t="shared" si="1"/>
        <v>0</v>
      </c>
      <c r="N11" s="26"/>
      <c r="O11" s="7" t="e">
        <f>VLOOKUP(N11,'Activity Category'!A$35:B$43,2,FALSE)</f>
        <v>#N/A</v>
      </c>
      <c r="P11" s="8">
        <f t="shared" si="0"/>
        <v>0</v>
      </c>
      <c r="R11" s="26"/>
      <c r="S11" s="67" t="e">
        <f>VLOOKUP(R11,'Activity Category'!A$50:B$60,2,FALSE)</f>
        <v>#N/A</v>
      </c>
      <c r="T11" s="8">
        <f t="shared" si="2"/>
        <v>0</v>
      </c>
    </row>
    <row r="12" spans="1:20" ht="15" thickBot="1" x14ac:dyDescent="0.35">
      <c r="A12" s="95"/>
      <c r="B12" s="7"/>
      <c r="C12" s="7"/>
      <c r="D12" s="7"/>
      <c r="E12" s="7"/>
      <c r="F12" s="7"/>
      <c r="G12" s="7" t="e">
        <f>VLOOKUP(F12,'Activity Category'!A$5:B$11,2,FALSE)</f>
        <v>#N/A</v>
      </c>
      <c r="H12" s="99">
        <v>0</v>
      </c>
      <c r="J12" s="70"/>
      <c r="K12" s="67" t="e">
        <f>VLOOKUP(J12,'Activity Category'!A$18:B$28,2,FALSE)</f>
        <v>#N/A</v>
      </c>
      <c r="L12" s="8">
        <f t="shared" si="1"/>
        <v>0</v>
      </c>
      <c r="N12" s="26"/>
      <c r="O12" s="7" t="e">
        <f>VLOOKUP(N12,'Activity Category'!A$35:B$43,2,FALSE)</f>
        <v>#N/A</v>
      </c>
      <c r="P12" s="8">
        <f t="shared" si="0"/>
        <v>0</v>
      </c>
      <c r="R12" s="26"/>
      <c r="S12" s="67" t="e">
        <f>VLOOKUP(R12,'Activity Category'!A$50:B$60,2,FALSE)</f>
        <v>#N/A</v>
      </c>
      <c r="T12" s="8">
        <f t="shared" si="2"/>
        <v>0</v>
      </c>
    </row>
    <row r="13" spans="1:20" ht="15" thickBot="1" x14ac:dyDescent="0.35">
      <c r="A13" s="96"/>
      <c r="B13" s="7"/>
      <c r="C13" s="7"/>
      <c r="D13" s="7"/>
      <c r="E13" s="7"/>
      <c r="F13" s="7"/>
      <c r="G13" s="7" t="e">
        <f>VLOOKUP(F13,'Activity Category'!A$5:B$11,2,FALSE)</f>
        <v>#N/A</v>
      </c>
      <c r="H13" s="99">
        <v>0</v>
      </c>
      <c r="J13" s="70"/>
      <c r="K13" s="67" t="e">
        <f>VLOOKUP(J13,'Activity Category'!A$18:B$28,2,FALSE)</f>
        <v>#N/A</v>
      </c>
      <c r="L13" s="8">
        <f t="shared" si="1"/>
        <v>0</v>
      </c>
      <c r="N13" s="26"/>
      <c r="O13" s="7" t="e">
        <f>VLOOKUP(N13,'Activity Category'!A$35:B$43,2,FALSE)</f>
        <v>#N/A</v>
      </c>
      <c r="P13" s="8">
        <f t="shared" si="0"/>
        <v>0</v>
      </c>
      <c r="R13" s="26"/>
      <c r="S13" s="67" t="e">
        <f>VLOOKUP(R13,'Activity Category'!A$50:B$60,2,FALSE)</f>
        <v>#N/A</v>
      </c>
      <c r="T13" s="8">
        <f t="shared" si="2"/>
        <v>0</v>
      </c>
    </row>
    <row r="14" spans="1:20" ht="15" thickBot="1" x14ac:dyDescent="0.35">
      <c r="A14" s="96"/>
      <c r="B14" s="7"/>
      <c r="C14" s="7"/>
      <c r="D14" s="7"/>
      <c r="E14" s="7"/>
      <c r="F14" s="7"/>
      <c r="G14" s="7" t="e">
        <f>VLOOKUP(F14,'Activity Category'!A$5:B$11,2,FALSE)</f>
        <v>#N/A</v>
      </c>
      <c r="H14" s="99">
        <v>0</v>
      </c>
      <c r="J14" s="70"/>
      <c r="K14" s="67" t="e">
        <f>VLOOKUP(J14,'Activity Category'!A$18:B$28,2,FALSE)</f>
        <v>#N/A</v>
      </c>
      <c r="L14" s="8">
        <f t="shared" si="1"/>
        <v>0</v>
      </c>
      <c r="N14" s="26"/>
      <c r="O14" s="7" t="e">
        <f>VLOOKUP(N14,'Activity Category'!A$35:B$43,2,FALSE)</f>
        <v>#N/A</v>
      </c>
      <c r="P14" s="8">
        <f t="shared" si="0"/>
        <v>0</v>
      </c>
      <c r="R14" s="26"/>
      <c r="S14" s="67" t="e">
        <f>VLOOKUP(R14,'Activity Category'!A$50:B$60,2,FALSE)</f>
        <v>#N/A</v>
      </c>
      <c r="T14" s="8">
        <f t="shared" si="2"/>
        <v>0</v>
      </c>
    </row>
    <row r="15" spans="1:20" ht="15" thickBot="1" x14ac:dyDescent="0.35">
      <c r="A15" s="95"/>
      <c r="B15" s="7"/>
      <c r="C15" s="7"/>
      <c r="D15" s="7"/>
      <c r="E15" s="7"/>
      <c r="F15" s="7"/>
      <c r="G15" s="7" t="e">
        <f>VLOOKUP(F15,'Activity Category'!A$5:B$11,2,FALSE)</f>
        <v>#N/A</v>
      </c>
      <c r="H15" s="99">
        <v>0</v>
      </c>
      <c r="J15" s="70"/>
      <c r="K15" s="67" t="e">
        <f>VLOOKUP(J15,'Activity Category'!A$18:B$28,2,FALSE)</f>
        <v>#N/A</v>
      </c>
      <c r="L15" s="8">
        <f t="shared" si="1"/>
        <v>0</v>
      </c>
      <c r="N15" s="26"/>
      <c r="O15" s="7" t="e">
        <f>VLOOKUP(N15,'Activity Category'!A$35:B$43,2,FALSE)</f>
        <v>#N/A</v>
      </c>
      <c r="P15" s="8">
        <f t="shared" si="0"/>
        <v>0</v>
      </c>
      <c r="R15" s="26"/>
      <c r="S15" s="67" t="e">
        <f>VLOOKUP(R15,'Activity Category'!A$50:B$60,2,FALSE)</f>
        <v>#N/A</v>
      </c>
      <c r="T15" s="8">
        <f t="shared" si="2"/>
        <v>0</v>
      </c>
    </row>
    <row r="16" spans="1:20" ht="15" thickBot="1" x14ac:dyDescent="0.35">
      <c r="A16" s="95"/>
      <c r="B16" s="7"/>
      <c r="C16" s="7"/>
      <c r="D16" s="7"/>
      <c r="E16" s="7"/>
      <c r="F16" s="7"/>
      <c r="G16" s="7" t="e">
        <f>VLOOKUP(F16,'Activity Category'!A$5:B$11,2,FALSE)</f>
        <v>#N/A</v>
      </c>
      <c r="H16" s="99">
        <v>0</v>
      </c>
      <c r="J16" s="70"/>
      <c r="K16" s="67" t="e">
        <f>VLOOKUP(J16,'Activity Category'!A$18:B$28,2,FALSE)</f>
        <v>#N/A</v>
      </c>
      <c r="L16" s="8">
        <f t="shared" si="1"/>
        <v>0</v>
      </c>
      <c r="N16" s="26"/>
      <c r="O16" s="7" t="e">
        <f>VLOOKUP(N16,'Activity Category'!A$35:B$43,2,FALSE)</f>
        <v>#N/A</v>
      </c>
      <c r="P16" s="8">
        <f t="shared" si="0"/>
        <v>0</v>
      </c>
      <c r="R16" s="26"/>
      <c r="S16" s="67" t="e">
        <f>VLOOKUP(R16,'Activity Category'!A$50:B$60,2,FALSE)</f>
        <v>#N/A</v>
      </c>
      <c r="T16" s="8">
        <f t="shared" si="2"/>
        <v>0</v>
      </c>
    </row>
    <row r="17" spans="1:20" ht="15" thickBot="1" x14ac:dyDescent="0.35">
      <c r="A17" s="96"/>
      <c r="B17" s="7"/>
      <c r="C17" s="7"/>
      <c r="D17" s="7"/>
      <c r="E17" s="7"/>
      <c r="F17" s="7"/>
      <c r="G17" s="7" t="e">
        <f>VLOOKUP(F17,'Activity Category'!A$5:B$11,2,FALSE)</f>
        <v>#N/A</v>
      </c>
      <c r="H17" s="99">
        <v>0</v>
      </c>
      <c r="J17" s="70"/>
      <c r="K17" s="67" t="e">
        <f>VLOOKUP(J17,'Activity Category'!A$18:B$28,2,FALSE)</f>
        <v>#N/A</v>
      </c>
      <c r="L17" s="8">
        <f t="shared" si="1"/>
        <v>0</v>
      </c>
      <c r="N17" s="26"/>
      <c r="O17" s="7" t="e">
        <f>VLOOKUP(N17,'Activity Category'!A$35:B$43,2,FALSE)</f>
        <v>#N/A</v>
      </c>
      <c r="P17" s="8">
        <f t="shared" si="0"/>
        <v>0</v>
      </c>
      <c r="R17" s="26"/>
      <c r="S17" s="67" t="e">
        <f>VLOOKUP(R17,'Activity Category'!A$50:B$60,2,FALSE)</f>
        <v>#N/A</v>
      </c>
      <c r="T17" s="8">
        <f t="shared" si="2"/>
        <v>0</v>
      </c>
    </row>
    <row r="18" spans="1:20" ht="15" thickBot="1" x14ac:dyDescent="0.35">
      <c r="A18" s="96"/>
      <c r="B18" s="7"/>
      <c r="C18" s="7"/>
      <c r="D18" s="7"/>
      <c r="E18" s="7"/>
      <c r="F18" s="7"/>
      <c r="G18" s="7" t="e">
        <f>VLOOKUP(F18,'Activity Category'!A$5:B$11,2,FALSE)</f>
        <v>#N/A</v>
      </c>
      <c r="H18" s="99">
        <v>0</v>
      </c>
      <c r="J18" s="70"/>
      <c r="K18" s="67" t="e">
        <f>VLOOKUP(J18,'Activity Category'!A$18:B$28,2,FALSE)</f>
        <v>#N/A</v>
      </c>
      <c r="L18" s="8">
        <f t="shared" si="1"/>
        <v>0</v>
      </c>
      <c r="N18" s="26"/>
      <c r="O18" s="7" t="e">
        <f>VLOOKUP(N18,'Activity Category'!A$35:B$43,2,FALSE)</f>
        <v>#N/A</v>
      </c>
      <c r="P18" s="8">
        <f t="shared" si="0"/>
        <v>0</v>
      </c>
      <c r="R18" s="26"/>
      <c r="S18" s="67" t="e">
        <f>VLOOKUP(R18,'Activity Category'!A$50:B$60,2,FALSE)</f>
        <v>#N/A</v>
      </c>
      <c r="T18" s="8">
        <f t="shared" si="2"/>
        <v>0</v>
      </c>
    </row>
    <row r="19" spans="1:20" ht="15" thickBot="1" x14ac:dyDescent="0.35">
      <c r="A19" s="96"/>
      <c r="B19" s="7"/>
      <c r="C19" s="7"/>
      <c r="D19" s="7"/>
      <c r="E19" s="7"/>
      <c r="F19" s="7"/>
      <c r="G19" s="7" t="e">
        <f>VLOOKUP(F19,'Activity Category'!A$5:B$11,2,FALSE)</f>
        <v>#N/A</v>
      </c>
      <c r="H19" s="99">
        <v>0</v>
      </c>
      <c r="J19" s="70"/>
      <c r="K19" s="67" t="e">
        <f>VLOOKUP(J19,'Activity Category'!A$18:B$28,2,FALSE)</f>
        <v>#N/A</v>
      </c>
      <c r="L19" s="8">
        <f t="shared" si="1"/>
        <v>0</v>
      </c>
      <c r="N19" s="26"/>
      <c r="O19" s="7" t="e">
        <f>VLOOKUP(N19,'Activity Category'!A$35:B$43,2,FALSE)</f>
        <v>#N/A</v>
      </c>
      <c r="P19" s="8">
        <f t="shared" si="0"/>
        <v>0</v>
      </c>
      <c r="R19" s="26"/>
      <c r="S19" s="67" t="e">
        <f>VLOOKUP(R19,'Activity Category'!A$50:B$60,2,FALSE)</f>
        <v>#N/A</v>
      </c>
      <c r="T19" s="8">
        <f t="shared" si="2"/>
        <v>0</v>
      </c>
    </row>
    <row r="20" spans="1:20" ht="15" thickBot="1" x14ac:dyDescent="0.35">
      <c r="A20" s="95"/>
      <c r="B20" s="7"/>
      <c r="C20" s="7"/>
      <c r="D20" s="7"/>
      <c r="E20" s="7"/>
      <c r="F20" s="7"/>
      <c r="G20" s="7" t="e">
        <f>VLOOKUP(F20,'Activity Category'!A$5:B$11,2,FALSE)</f>
        <v>#N/A</v>
      </c>
      <c r="H20" s="99">
        <v>0</v>
      </c>
      <c r="J20" s="70"/>
      <c r="K20" s="67" t="e">
        <f>VLOOKUP(J20,'Activity Category'!A$18:B$28,2,FALSE)</f>
        <v>#N/A</v>
      </c>
      <c r="L20" s="8">
        <f t="shared" si="1"/>
        <v>0</v>
      </c>
      <c r="N20" s="26"/>
      <c r="O20" s="7" t="e">
        <f>VLOOKUP(N20,'Activity Category'!A$35:B$43,2,FALSE)</f>
        <v>#N/A</v>
      </c>
      <c r="P20" s="8">
        <f t="shared" si="0"/>
        <v>0</v>
      </c>
      <c r="R20" s="26"/>
      <c r="S20" s="67" t="e">
        <f>VLOOKUP(R20,'Activity Category'!A$50:B$60,2,FALSE)</f>
        <v>#N/A</v>
      </c>
      <c r="T20" s="8">
        <f t="shared" si="2"/>
        <v>0</v>
      </c>
    </row>
    <row r="21" spans="1:20" ht="15" thickBot="1" x14ac:dyDescent="0.35">
      <c r="A21" s="95"/>
      <c r="B21" s="7"/>
      <c r="C21" s="7"/>
      <c r="D21" s="7"/>
      <c r="E21" s="7"/>
      <c r="F21" s="7"/>
      <c r="G21" s="7" t="e">
        <f>VLOOKUP(F21,'Activity Category'!A$5:B$11,2,FALSE)</f>
        <v>#N/A</v>
      </c>
      <c r="H21" s="99">
        <v>0</v>
      </c>
      <c r="J21" s="70"/>
      <c r="K21" s="67" t="e">
        <f>VLOOKUP(J21,'Activity Category'!A$18:B$28,2,FALSE)</f>
        <v>#N/A</v>
      </c>
      <c r="L21" s="8">
        <f t="shared" si="1"/>
        <v>0</v>
      </c>
      <c r="N21" s="26"/>
      <c r="O21" s="7" t="e">
        <f>VLOOKUP(N21,'Activity Category'!A$35:B$43,2,FALSE)</f>
        <v>#N/A</v>
      </c>
      <c r="P21" s="8">
        <f t="shared" si="0"/>
        <v>0</v>
      </c>
      <c r="R21" s="26"/>
      <c r="S21" s="67" t="e">
        <f>VLOOKUP(R21,'Activity Category'!A$50:B$60,2,FALSE)</f>
        <v>#N/A</v>
      </c>
      <c r="T21" s="8">
        <f t="shared" si="2"/>
        <v>0</v>
      </c>
    </row>
    <row r="22" spans="1:20" ht="15" thickBot="1" x14ac:dyDescent="0.35">
      <c r="A22" s="95"/>
      <c r="B22" s="7"/>
      <c r="C22" s="7"/>
      <c r="D22" s="7"/>
      <c r="E22" s="7"/>
      <c r="F22" s="7"/>
      <c r="G22" s="7" t="e">
        <f>VLOOKUP(F22,'Activity Category'!A$5:B$11,2,FALSE)</f>
        <v>#N/A</v>
      </c>
      <c r="H22" s="99">
        <v>0</v>
      </c>
      <c r="J22" s="70"/>
      <c r="K22" s="67" t="e">
        <f>VLOOKUP(J22,'Activity Category'!A$18:B$28,2,FALSE)</f>
        <v>#N/A</v>
      </c>
      <c r="L22" s="8">
        <f t="shared" si="1"/>
        <v>0</v>
      </c>
      <c r="N22" s="26"/>
      <c r="O22" s="7" t="e">
        <f>VLOOKUP(N22,'Activity Category'!A$35:B$43,2,FALSE)</f>
        <v>#N/A</v>
      </c>
      <c r="P22" s="8">
        <f t="shared" si="0"/>
        <v>0</v>
      </c>
      <c r="R22" s="26"/>
      <c r="S22" s="67" t="e">
        <f>VLOOKUP(R22,'Activity Category'!A$50:B$60,2,FALSE)</f>
        <v>#N/A</v>
      </c>
      <c r="T22" s="8">
        <f t="shared" si="2"/>
        <v>0</v>
      </c>
    </row>
    <row r="23" spans="1:20" ht="15" thickBot="1" x14ac:dyDescent="0.35">
      <c r="A23" s="96"/>
      <c r="B23" s="7"/>
      <c r="C23" s="7"/>
      <c r="D23" s="7"/>
      <c r="E23" s="7"/>
      <c r="F23" s="7"/>
      <c r="G23" s="7" t="e">
        <f>VLOOKUP(F23,'Activity Category'!A$5:B$11,2,FALSE)</f>
        <v>#N/A</v>
      </c>
      <c r="H23" s="99">
        <v>0</v>
      </c>
      <c r="J23" s="70"/>
      <c r="K23" s="67" t="e">
        <f>VLOOKUP(J23,'Activity Category'!A$18:B$28,2,FALSE)</f>
        <v>#N/A</v>
      </c>
      <c r="L23" s="8">
        <f t="shared" si="1"/>
        <v>0</v>
      </c>
      <c r="N23" s="26"/>
      <c r="O23" s="7" t="e">
        <f>VLOOKUP(N23,'Activity Category'!A$35:B$43,2,FALSE)</f>
        <v>#N/A</v>
      </c>
      <c r="P23" s="8">
        <f t="shared" si="0"/>
        <v>0</v>
      </c>
      <c r="R23" s="26"/>
      <c r="S23" s="67" t="e">
        <f>VLOOKUP(R23,'Activity Category'!A$50:B$60,2,FALSE)</f>
        <v>#N/A</v>
      </c>
      <c r="T23" s="8">
        <f t="shared" si="2"/>
        <v>0</v>
      </c>
    </row>
    <row r="24" spans="1:20" ht="15" thickBot="1" x14ac:dyDescent="0.35">
      <c r="A24" s="96"/>
      <c r="B24" s="7"/>
      <c r="C24" s="7"/>
      <c r="D24" s="7"/>
      <c r="E24" s="7"/>
      <c r="F24" s="7"/>
      <c r="G24" s="7" t="e">
        <f>VLOOKUP(F24,'Activity Category'!A$5:B$11,2,FALSE)</f>
        <v>#N/A</v>
      </c>
      <c r="H24" s="99">
        <v>0</v>
      </c>
      <c r="J24" s="70"/>
      <c r="K24" s="67" t="e">
        <f>VLOOKUP(J24,'Activity Category'!A$18:B$28,2,FALSE)</f>
        <v>#N/A</v>
      </c>
      <c r="L24" s="8">
        <f t="shared" si="1"/>
        <v>0</v>
      </c>
      <c r="N24" s="26"/>
      <c r="O24" s="7" t="e">
        <f>VLOOKUP(N24,'Activity Category'!A$35:B$43,2,FALSE)</f>
        <v>#N/A</v>
      </c>
      <c r="P24" s="8">
        <f t="shared" si="0"/>
        <v>0</v>
      </c>
      <c r="R24" s="26"/>
      <c r="S24" s="67" t="e">
        <f>VLOOKUP(R24,'Activity Category'!A$50:B$60,2,FALSE)</f>
        <v>#N/A</v>
      </c>
      <c r="T24" s="8">
        <f t="shared" si="2"/>
        <v>0</v>
      </c>
    </row>
    <row r="25" spans="1:20" ht="15" thickBot="1" x14ac:dyDescent="0.35">
      <c r="A25" s="96"/>
      <c r="B25" s="7"/>
      <c r="C25" s="7"/>
      <c r="D25" s="7"/>
      <c r="E25" s="7"/>
      <c r="F25" s="7"/>
      <c r="G25" s="7" t="e">
        <f>VLOOKUP(F25,'Activity Category'!A$5:B$11,2,FALSE)</f>
        <v>#N/A</v>
      </c>
      <c r="H25" s="99">
        <v>0</v>
      </c>
      <c r="J25" s="70"/>
      <c r="K25" s="67" t="e">
        <f>VLOOKUP(J25,'Activity Category'!A$18:B$28,2,FALSE)</f>
        <v>#N/A</v>
      </c>
      <c r="L25" s="8">
        <f t="shared" si="1"/>
        <v>0</v>
      </c>
      <c r="N25" s="26"/>
      <c r="O25" s="7" t="e">
        <f>VLOOKUP(N25,'Activity Category'!A$35:B$43,2,FALSE)</f>
        <v>#N/A</v>
      </c>
      <c r="P25" s="8">
        <f t="shared" si="0"/>
        <v>0</v>
      </c>
      <c r="R25" s="26"/>
      <c r="S25" s="67" t="e">
        <f>VLOOKUP(R25,'Activity Category'!A$50:B$60,2,FALSE)</f>
        <v>#N/A</v>
      </c>
      <c r="T25" s="8">
        <f t="shared" si="2"/>
        <v>0</v>
      </c>
    </row>
    <row r="26" spans="1:20" ht="15" thickBot="1" x14ac:dyDescent="0.35">
      <c r="A26" s="95"/>
      <c r="B26" s="7"/>
      <c r="C26" s="7"/>
      <c r="D26" s="7"/>
      <c r="E26" s="7"/>
      <c r="F26" s="7"/>
      <c r="G26" s="7" t="e">
        <f>VLOOKUP(F26,'Activity Category'!A$5:B$11,2,FALSE)</f>
        <v>#N/A</v>
      </c>
      <c r="H26" s="99">
        <v>0</v>
      </c>
      <c r="J26" s="70"/>
      <c r="K26" s="67" t="e">
        <f>VLOOKUP(J26,'Activity Category'!A$18:B$28,2,FALSE)</f>
        <v>#N/A</v>
      </c>
      <c r="L26" s="8">
        <f t="shared" si="1"/>
        <v>0</v>
      </c>
      <c r="N26" s="26"/>
      <c r="O26" s="7" t="e">
        <f>VLOOKUP(N26,'Activity Category'!A$35:B$43,2,FALSE)</f>
        <v>#N/A</v>
      </c>
      <c r="P26" s="8">
        <f t="shared" si="0"/>
        <v>0</v>
      </c>
      <c r="R26" s="26"/>
      <c r="S26" s="67" t="e">
        <f>VLOOKUP(R26,'Activity Category'!A$50:B$60,2,FALSE)</f>
        <v>#N/A</v>
      </c>
      <c r="T26" s="8">
        <f t="shared" si="2"/>
        <v>0</v>
      </c>
    </row>
    <row r="27" spans="1:20" ht="15" thickBot="1" x14ac:dyDescent="0.35">
      <c r="A27" s="96"/>
      <c r="B27" s="7"/>
      <c r="C27" s="7"/>
      <c r="D27" s="7"/>
      <c r="E27" s="7"/>
      <c r="F27" s="7"/>
      <c r="G27" s="7" t="e">
        <f>VLOOKUP(F27,'Activity Category'!A$5:B$11,2,FALSE)</f>
        <v>#N/A</v>
      </c>
      <c r="H27" s="99">
        <v>0</v>
      </c>
      <c r="J27" s="70"/>
      <c r="K27" s="67" t="e">
        <f>VLOOKUP(J27,'Activity Category'!A$18:B$28,2,FALSE)</f>
        <v>#N/A</v>
      </c>
      <c r="L27" s="8">
        <f t="shared" si="1"/>
        <v>0</v>
      </c>
      <c r="N27" s="26"/>
      <c r="O27" s="7" t="e">
        <f>VLOOKUP(N27,'Activity Category'!A$35:B$43,2,FALSE)</f>
        <v>#N/A</v>
      </c>
      <c r="P27" s="8">
        <f t="shared" si="0"/>
        <v>0</v>
      </c>
      <c r="R27" s="26"/>
      <c r="S27" s="67" t="e">
        <f>VLOOKUP(R27,'Activity Category'!A$50:B$60,2,FALSE)</f>
        <v>#N/A</v>
      </c>
      <c r="T27" s="8">
        <f t="shared" si="2"/>
        <v>0</v>
      </c>
    </row>
    <row r="28" spans="1:20" ht="15" thickBot="1" x14ac:dyDescent="0.35">
      <c r="A28" s="96"/>
      <c r="B28" s="7"/>
      <c r="C28" s="7"/>
      <c r="D28" s="7"/>
      <c r="E28" s="7"/>
      <c r="F28" s="7"/>
      <c r="G28" s="7" t="e">
        <f>VLOOKUP(F28,'Activity Category'!A$5:B$11,2,FALSE)</f>
        <v>#N/A</v>
      </c>
      <c r="H28" s="99">
        <v>0</v>
      </c>
      <c r="J28" s="70"/>
      <c r="K28" s="67" t="e">
        <f>VLOOKUP(J28,'Activity Category'!A$18:B$28,2,FALSE)</f>
        <v>#N/A</v>
      </c>
      <c r="L28" s="8">
        <f t="shared" si="1"/>
        <v>0</v>
      </c>
      <c r="N28" s="26"/>
      <c r="O28" s="7" t="e">
        <f>VLOOKUP(N28,'Activity Category'!A$35:B$43,2,FALSE)</f>
        <v>#N/A</v>
      </c>
      <c r="P28" s="8">
        <f t="shared" si="0"/>
        <v>0</v>
      </c>
      <c r="R28" s="26"/>
      <c r="S28" s="67" t="e">
        <f>VLOOKUP(R28,'Activity Category'!A$50:B$60,2,FALSE)</f>
        <v>#N/A</v>
      </c>
      <c r="T28" s="8">
        <f t="shared" si="2"/>
        <v>0</v>
      </c>
    </row>
    <row r="29" spans="1:20" ht="15" thickBot="1" x14ac:dyDescent="0.35">
      <c r="A29" s="96"/>
      <c r="B29" s="7"/>
      <c r="C29" s="7"/>
      <c r="D29" s="7"/>
      <c r="E29" s="7"/>
      <c r="F29" s="7"/>
      <c r="G29" s="7" t="e">
        <f>VLOOKUP(F29,'Activity Category'!A$5:B$11,2,FALSE)</f>
        <v>#N/A</v>
      </c>
      <c r="H29" s="99">
        <v>0</v>
      </c>
      <c r="J29" s="70"/>
      <c r="K29" s="67" t="e">
        <f>VLOOKUP(J29,'Activity Category'!A$18:B$28,2,FALSE)</f>
        <v>#N/A</v>
      </c>
      <c r="L29" s="8">
        <f t="shared" si="1"/>
        <v>0</v>
      </c>
      <c r="N29" s="26"/>
      <c r="O29" s="7" t="e">
        <f>VLOOKUP(N29,'Activity Category'!A$35:B$43,2,FALSE)</f>
        <v>#N/A</v>
      </c>
      <c r="P29" s="8">
        <f t="shared" si="0"/>
        <v>0</v>
      </c>
      <c r="R29" s="26"/>
      <c r="S29" s="67" t="e">
        <f>VLOOKUP(R29,'Activity Category'!A$50:B$60,2,FALSE)</f>
        <v>#N/A</v>
      </c>
      <c r="T29" s="8">
        <f t="shared" si="2"/>
        <v>0</v>
      </c>
    </row>
    <row r="30" spans="1:20" ht="15" thickBot="1" x14ac:dyDescent="0.35">
      <c r="A30" s="95"/>
      <c r="B30" s="7"/>
      <c r="C30" s="7"/>
      <c r="D30" s="7"/>
      <c r="E30" s="7"/>
      <c r="F30" s="7"/>
      <c r="G30" s="7" t="e">
        <f>VLOOKUP(F30,'Activity Category'!A$5:B$11,2,FALSE)</f>
        <v>#N/A</v>
      </c>
      <c r="H30" s="99">
        <v>0</v>
      </c>
      <c r="J30" s="70"/>
      <c r="K30" s="67" t="e">
        <f>VLOOKUP(J30,'Activity Category'!A$18:B$28,2,FALSE)</f>
        <v>#N/A</v>
      </c>
      <c r="L30" s="8">
        <f t="shared" si="1"/>
        <v>0</v>
      </c>
      <c r="N30" s="26"/>
      <c r="O30" s="7" t="e">
        <f>VLOOKUP(N30,'Activity Category'!A$35:B$43,2,FALSE)</f>
        <v>#N/A</v>
      </c>
      <c r="P30" s="8">
        <f t="shared" si="0"/>
        <v>0</v>
      </c>
      <c r="R30" s="26"/>
      <c r="S30" s="67" t="e">
        <f>VLOOKUP(R30,'Activity Category'!A$50:B$60,2,FALSE)</f>
        <v>#N/A</v>
      </c>
      <c r="T30" s="8">
        <f t="shared" si="2"/>
        <v>0</v>
      </c>
    </row>
    <row r="31" spans="1:20" ht="15" thickBot="1" x14ac:dyDescent="0.35">
      <c r="A31" s="95"/>
      <c r="B31" s="7"/>
      <c r="C31" s="7"/>
      <c r="D31" s="7"/>
      <c r="E31" s="7"/>
      <c r="F31" s="7"/>
      <c r="G31" s="7" t="e">
        <f>VLOOKUP(F31,'Activity Category'!A$5:B$11,2,FALSE)</f>
        <v>#N/A</v>
      </c>
      <c r="H31" s="99">
        <v>0</v>
      </c>
      <c r="J31" s="70"/>
      <c r="K31" s="67" t="e">
        <f>VLOOKUP(J31,'Activity Category'!A$18:B$28,2,FALSE)</f>
        <v>#N/A</v>
      </c>
      <c r="L31" s="8">
        <f t="shared" si="1"/>
        <v>0</v>
      </c>
      <c r="N31" s="26"/>
      <c r="O31" s="7" t="e">
        <f>VLOOKUP(N31,'Activity Category'!A$35:B$43,2,FALSE)</f>
        <v>#N/A</v>
      </c>
      <c r="P31" s="8">
        <f t="shared" si="0"/>
        <v>0</v>
      </c>
      <c r="R31" s="26"/>
      <c r="S31" s="67" t="e">
        <f>VLOOKUP(R31,'Activity Category'!A$50:B$60,2,FALSE)</f>
        <v>#N/A</v>
      </c>
      <c r="T31" s="8">
        <f t="shared" si="2"/>
        <v>0</v>
      </c>
    </row>
    <row r="32" spans="1:20" ht="15" thickBot="1" x14ac:dyDescent="0.35">
      <c r="A32" s="96"/>
      <c r="B32" s="7"/>
      <c r="C32" s="7"/>
      <c r="D32" s="7"/>
      <c r="E32" s="7"/>
      <c r="F32" s="7"/>
      <c r="G32" s="7" t="e">
        <f>VLOOKUP(F32,'Activity Category'!A$5:B$11,2,FALSE)</f>
        <v>#N/A</v>
      </c>
      <c r="H32" s="99">
        <v>0</v>
      </c>
      <c r="J32" s="70"/>
      <c r="K32" s="67" t="e">
        <f>VLOOKUP(J32,'Activity Category'!A$18:B$28,2,FALSE)</f>
        <v>#N/A</v>
      </c>
      <c r="L32" s="8">
        <f t="shared" si="1"/>
        <v>0</v>
      </c>
      <c r="N32" s="26"/>
      <c r="O32" s="7" t="e">
        <f>VLOOKUP(N32,'Activity Category'!A$35:B$43,2,FALSE)</f>
        <v>#N/A</v>
      </c>
      <c r="P32" s="8">
        <f t="shared" si="0"/>
        <v>0</v>
      </c>
      <c r="R32" s="26"/>
      <c r="S32" s="67" t="e">
        <f>VLOOKUP(R32,'Activity Category'!A$50:B$60,2,FALSE)</f>
        <v>#N/A</v>
      </c>
      <c r="T32" s="8">
        <f t="shared" si="2"/>
        <v>0</v>
      </c>
    </row>
    <row r="33" spans="1:20" ht="15" thickBot="1" x14ac:dyDescent="0.35">
      <c r="A33" s="95"/>
      <c r="B33" s="7"/>
      <c r="C33" s="7"/>
      <c r="D33" s="7"/>
      <c r="E33" s="7"/>
      <c r="F33" s="7"/>
      <c r="G33" s="7" t="e">
        <f>VLOOKUP(F33,'Activity Category'!A$5:B$11,2,FALSE)</f>
        <v>#N/A</v>
      </c>
      <c r="H33" s="99">
        <v>0</v>
      </c>
      <c r="J33" s="70"/>
      <c r="K33" s="67" t="e">
        <f>VLOOKUP(J33,'Activity Category'!A$18:B$28,2,FALSE)</f>
        <v>#N/A</v>
      </c>
      <c r="L33" s="8">
        <f t="shared" si="1"/>
        <v>0</v>
      </c>
      <c r="N33" s="26"/>
      <c r="O33" s="7" t="e">
        <f>VLOOKUP(N33,'Activity Category'!A$35:B$43,2,FALSE)</f>
        <v>#N/A</v>
      </c>
      <c r="P33" s="8">
        <f t="shared" si="0"/>
        <v>0</v>
      </c>
      <c r="R33" s="26"/>
      <c r="S33" s="67" t="e">
        <f>VLOOKUP(R33,'Activity Category'!A$50:B$60,2,FALSE)</f>
        <v>#N/A</v>
      </c>
      <c r="T33" s="8">
        <f t="shared" si="2"/>
        <v>0</v>
      </c>
    </row>
    <row r="34" spans="1:20" ht="15" thickBot="1" x14ac:dyDescent="0.35">
      <c r="A34" s="96"/>
      <c r="B34" s="7"/>
      <c r="C34" s="7"/>
      <c r="D34" s="7"/>
      <c r="E34" s="7"/>
      <c r="F34" s="7"/>
      <c r="G34" s="7" t="e">
        <f>VLOOKUP(F34,'Activity Category'!A$5:B$11,2,FALSE)</f>
        <v>#N/A</v>
      </c>
      <c r="H34" s="99">
        <v>0</v>
      </c>
      <c r="J34" s="70"/>
      <c r="K34" s="67" t="e">
        <f>VLOOKUP(J34,'Activity Category'!A$18:B$28,2,FALSE)</f>
        <v>#N/A</v>
      </c>
      <c r="L34" s="8">
        <f t="shared" si="1"/>
        <v>0</v>
      </c>
      <c r="N34" s="26"/>
      <c r="O34" s="7" t="e">
        <f>VLOOKUP(N34,'Activity Category'!A$35:B$43,2,FALSE)</f>
        <v>#N/A</v>
      </c>
      <c r="P34" s="8">
        <f t="shared" si="0"/>
        <v>0</v>
      </c>
      <c r="R34" s="26"/>
      <c r="S34" s="67" t="e">
        <f>VLOOKUP(R34,'Activity Category'!A$50:B$60,2,FALSE)</f>
        <v>#N/A</v>
      </c>
      <c r="T34" s="8">
        <f t="shared" si="2"/>
        <v>0</v>
      </c>
    </row>
    <row r="35" spans="1:20" ht="15" thickBot="1" x14ac:dyDescent="0.35">
      <c r="A35" s="96"/>
      <c r="B35" s="7"/>
      <c r="C35" s="7"/>
      <c r="D35" s="7"/>
      <c r="E35" s="7"/>
      <c r="F35" s="7"/>
      <c r="G35" s="7" t="e">
        <f>VLOOKUP(F35,'Activity Category'!A$5:B$11,2,FALSE)</f>
        <v>#N/A</v>
      </c>
      <c r="H35" s="99">
        <v>0</v>
      </c>
      <c r="J35" s="70"/>
      <c r="K35" s="67" t="e">
        <f>VLOOKUP(J35,'Activity Category'!A$18:B$28,2,FALSE)</f>
        <v>#N/A</v>
      </c>
      <c r="L35" s="8">
        <f t="shared" si="1"/>
        <v>0</v>
      </c>
      <c r="N35" s="26"/>
      <c r="O35" s="7" t="e">
        <f>VLOOKUP(N35,'Activity Category'!A$35:B$43,2,FALSE)</f>
        <v>#N/A</v>
      </c>
      <c r="P35" s="8">
        <f t="shared" si="0"/>
        <v>0</v>
      </c>
      <c r="R35" s="26"/>
      <c r="S35" s="67" t="e">
        <f>VLOOKUP(R35,'Activity Category'!A$50:B$60,2,FALSE)</f>
        <v>#N/A</v>
      </c>
      <c r="T35" s="8">
        <f t="shared" si="2"/>
        <v>0</v>
      </c>
    </row>
    <row r="36" spans="1:20" ht="15" thickBot="1" x14ac:dyDescent="0.35">
      <c r="A36" s="96"/>
      <c r="B36" s="7"/>
      <c r="C36" s="7"/>
      <c r="D36" s="7"/>
      <c r="E36" s="7"/>
      <c r="F36" s="7"/>
      <c r="G36" s="7" t="e">
        <f>VLOOKUP(F36,'Activity Category'!A$5:B$11,2,FALSE)</f>
        <v>#N/A</v>
      </c>
      <c r="H36" s="99">
        <v>0</v>
      </c>
      <c r="J36" s="70"/>
      <c r="K36" s="67" t="e">
        <f>VLOOKUP(J36,'Activity Category'!A$18:B$28,2,FALSE)</f>
        <v>#N/A</v>
      </c>
      <c r="L36" s="8">
        <f t="shared" si="1"/>
        <v>0</v>
      </c>
      <c r="N36" s="26"/>
      <c r="O36" s="7" t="e">
        <f>VLOOKUP(N36,'Activity Category'!A$35:B$43,2,FALSE)</f>
        <v>#N/A</v>
      </c>
      <c r="P36" s="8">
        <f t="shared" si="0"/>
        <v>0</v>
      </c>
      <c r="R36" s="26"/>
      <c r="S36" s="67" t="e">
        <f>VLOOKUP(R36,'Activity Category'!A$50:B$60,2,FALSE)</f>
        <v>#N/A</v>
      </c>
      <c r="T36" s="8">
        <f t="shared" si="2"/>
        <v>0</v>
      </c>
    </row>
    <row r="37" spans="1:20" ht="15" thickBot="1" x14ac:dyDescent="0.35">
      <c r="A37" s="96"/>
      <c r="B37" s="7"/>
      <c r="C37" s="7"/>
      <c r="D37" s="7"/>
      <c r="E37" s="7"/>
      <c r="F37" s="7"/>
      <c r="G37" s="7" t="e">
        <f>VLOOKUP(F37,'Activity Category'!A$5:B$11,2,FALSE)</f>
        <v>#N/A</v>
      </c>
      <c r="H37" s="99">
        <v>0</v>
      </c>
      <c r="J37" s="70"/>
      <c r="K37" s="67" t="e">
        <f>VLOOKUP(J37,'Activity Category'!A$18:B$28,2,FALSE)</f>
        <v>#N/A</v>
      </c>
      <c r="L37" s="8">
        <f t="shared" si="1"/>
        <v>0</v>
      </c>
      <c r="N37" s="26"/>
      <c r="O37" s="7" t="e">
        <f>VLOOKUP(N37,'Activity Category'!A$35:B$43,2,FALSE)</f>
        <v>#N/A</v>
      </c>
      <c r="P37" s="8">
        <f t="shared" si="0"/>
        <v>0</v>
      </c>
      <c r="R37" s="26"/>
      <c r="S37" s="67" t="e">
        <f>VLOOKUP(R37,'Activity Category'!A$50:B$60,2,FALSE)</f>
        <v>#N/A</v>
      </c>
      <c r="T37" s="8">
        <f t="shared" si="2"/>
        <v>0</v>
      </c>
    </row>
    <row r="38" spans="1:20" ht="15" thickBot="1" x14ac:dyDescent="0.35">
      <c r="A38" s="95"/>
      <c r="B38" s="7"/>
      <c r="C38" s="7"/>
      <c r="D38" s="7"/>
      <c r="E38" s="7"/>
      <c r="F38" s="7"/>
      <c r="G38" s="7" t="e">
        <f>VLOOKUP(F38,'Activity Category'!A$5:B$11,2,FALSE)</f>
        <v>#N/A</v>
      </c>
      <c r="H38" s="99">
        <v>0</v>
      </c>
      <c r="J38" s="70"/>
      <c r="K38" s="67" t="e">
        <f>VLOOKUP(J38,'Activity Category'!A$18:B$28,2,FALSE)</f>
        <v>#N/A</v>
      </c>
      <c r="L38" s="8">
        <f t="shared" si="1"/>
        <v>0</v>
      </c>
      <c r="N38" s="26"/>
      <c r="O38" s="7" t="e">
        <f>VLOOKUP(N38,'Activity Category'!A$35:B$43,2,FALSE)</f>
        <v>#N/A</v>
      </c>
      <c r="P38" s="8">
        <f t="shared" si="0"/>
        <v>0</v>
      </c>
      <c r="R38" s="26"/>
      <c r="S38" s="67" t="e">
        <f>VLOOKUP(R38,'Activity Category'!A$50:B$60,2,FALSE)</f>
        <v>#N/A</v>
      </c>
      <c r="T38" s="8">
        <f t="shared" si="2"/>
        <v>0</v>
      </c>
    </row>
    <row r="39" spans="1:20" ht="15" thickBot="1" x14ac:dyDescent="0.35">
      <c r="A39" s="96"/>
      <c r="B39" s="7"/>
      <c r="C39" s="7"/>
      <c r="D39" s="7"/>
      <c r="E39" s="7"/>
      <c r="F39" s="7"/>
      <c r="G39" s="7" t="e">
        <f>VLOOKUP(F39,'Activity Category'!A$5:B$11,2,FALSE)</f>
        <v>#N/A</v>
      </c>
      <c r="H39" s="99">
        <v>0</v>
      </c>
      <c r="J39" s="70"/>
      <c r="K39" s="67" t="e">
        <f>VLOOKUP(J39,'Activity Category'!A$18:B$28,2,FALSE)</f>
        <v>#N/A</v>
      </c>
      <c r="L39" s="8">
        <f t="shared" si="1"/>
        <v>0</v>
      </c>
      <c r="N39" s="26"/>
      <c r="O39" s="7" t="e">
        <f>VLOOKUP(N39,'Activity Category'!A$35:B$43,2,FALSE)</f>
        <v>#N/A</v>
      </c>
      <c r="P39" s="8">
        <f t="shared" si="0"/>
        <v>0</v>
      </c>
      <c r="R39" s="26"/>
      <c r="S39" s="67" t="e">
        <f>VLOOKUP(R39,'Activity Category'!A$50:B$60,2,FALSE)</f>
        <v>#N/A</v>
      </c>
      <c r="T39" s="8">
        <f t="shared" si="2"/>
        <v>0</v>
      </c>
    </row>
    <row r="40" spans="1:20" ht="15" thickBot="1" x14ac:dyDescent="0.35">
      <c r="A40" s="96"/>
      <c r="B40" s="7"/>
      <c r="C40" s="7"/>
      <c r="D40" s="7"/>
      <c r="E40" s="7"/>
      <c r="F40" s="7"/>
      <c r="G40" s="7" t="e">
        <f>VLOOKUP(F40,'Activity Category'!A$5:B$11,2,FALSE)</f>
        <v>#N/A</v>
      </c>
      <c r="H40" s="99">
        <v>0</v>
      </c>
      <c r="J40" s="70"/>
      <c r="K40" s="67" t="e">
        <f>VLOOKUP(J40,'Activity Category'!A$18:B$28,2,FALSE)</f>
        <v>#N/A</v>
      </c>
      <c r="L40" s="8">
        <f t="shared" si="1"/>
        <v>0</v>
      </c>
      <c r="N40" s="26"/>
      <c r="O40" s="7" t="e">
        <f>VLOOKUP(N40,'Activity Category'!A$35:B$43,2,FALSE)</f>
        <v>#N/A</v>
      </c>
      <c r="P40" s="8">
        <f t="shared" si="0"/>
        <v>0</v>
      </c>
      <c r="R40" s="26"/>
      <c r="S40" s="67" t="e">
        <f>VLOOKUP(R40,'Activity Category'!A$50:B$60,2,FALSE)</f>
        <v>#N/A</v>
      </c>
      <c r="T40" s="8">
        <f t="shared" si="2"/>
        <v>0</v>
      </c>
    </row>
    <row r="41" spans="1:20" ht="15" thickBot="1" x14ac:dyDescent="0.35">
      <c r="A41" s="96"/>
      <c r="B41" s="7"/>
      <c r="C41" s="7"/>
      <c r="D41" s="7"/>
      <c r="E41" s="7"/>
      <c r="F41" s="7"/>
      <c r="G41" s="7" t="e">
        <f>VLOOKUP(F41,'Activity Category'!A$5:B$11,2,FALSE)</f>
        <v>#N/A</v>
      </c>
      <c r="H41" s="99">
        <v>0</v>
      </c>
      <c r="J41" s="70"/>
      <c r="K41" s="67" t="e">
        <f>VLOOKUP(J41,'Activity Category'!A$18:B$28,2,FALSE)</f>
        <v>#N/A</v>
      </c>
      <c r="L41" s="8">
        <f t="shared" si="1"/>
        <v>0</v>
      </c>
      <c r="N41" s="26"/>
      <c r="O41" s="7" t="e">
        <f>VLOOKUP(N41,'Activity Category'!A$35:B$43,2,FALSE)</f>
        <v>#N/A</v>
      </c>
      <c r="P41" s="8">
        <f t="shared" si="0"/>
        <v>0</v>
      </c>
      <c r="R41" s="26"/>
      <c r="S41" s="67" t="e">
        <f>VLOOKUP(R41,'Activity Category'!A$50:B$60,2,FALSE)</f>
        <v>#N/A</v>
      </c>
      <c r="T41" s="8">
        <f t="shared" si="2"/>
        <v>0</v>
      </c>
    </row>
    <row r="42" spans="1:20" ht="15" thickBot="1" x14ac:dyDescent="0.35">
      <c r="A42" s="95"/>
      <c r="B42" s="7"/>
      <c r="C42" s="7"/>
      <c r="D42" s="7"/>
      <c r="E42" s="7"/>
      <c r="F42" s="7"/>
      <c r="G42" s="7" t="e">
        <f>VLOOKUP(F42,'Activity Category'!A$5:B$11,2,FALSE)</f>
        <v>#N/A</v>
      </c>
      <c r="H42" s="99">
        <v>0</v>
      </c>
      <c r="J42" s="70"/>
      <c r="K42" s="67" t="e">
        <f>VLOOKUP(J42,'Activity Category'!A$18:B$28,2,FALSE)</f>
        <v>#N/A</v>
      </c>
      <c r="L42" s="8">
        <f t="shared" si="1"/>
        <v>0</v>
      </c>
      <c r="N42" s="26"/>
      <c r="O42" s="7" t="e">
        <f>VLOOKUP(N42,'Activity Category'!A$35:B$43,2,FALSE)</f>
        <v>#N/A</v>
      </c>
      <c r="P42" s="8">
        <f t="shared" si="0"/>
        <v>0</v>
      </c>
      <c r="R42" s="26"/>
      <c r="S42" s="67" t="e">
        <f>VLOOKUP(R42,'Activity Category'!A$50:B$60,2,FALSE)</f>
        <v>#N/A</v>
      </c>
      <c r="T42" s="8">
        <f t="shared" si="2"/>
        <v>0</v>
      </c>
    </row>
    <row r="43" spans="1:20" ht="15" thickBot="1" x14ac:dyDescent="0.35">
      <c r="A43" s="96"/>
      <c r="B43" s="7"/>
      <c r="C43" s="7"/>
      <c r="D43" s="7"/>
      <c r="E43" s="7"/>
      <c r="F43" s="7"/>
      <c r="G43" s="7" t="e">
        <f>VLOOKUP(F43,'Activity Category'!A$5:B$11,2,FALSE)</f>
        <v>#N/A</v>
      </c>
      <c r="H43" s="99">
        <v>0</v>
      </c>
      <c r="J43" s="70"/>
      <c r="K43" s="67" t="e">
        <f>VLOOKUP(J43,'Activity Category'!A$18:B$28,2,FALSE)</f>
        <v>#N/A</v>
      </c>
      <c r="L43" s="8">
        <f t="shared" si="1"/>
        <v>0</v>
      </c>
      <c r="N43" s="26"/>
      <c r="O43" s="7" t="e">
        <f>VLOOKUP(N43,'Activity Category'!A$35:B$43,2,FALSE)</f>
        <v>#N/A</v>
      </c>
      <c r="P43" s="8">
        <f t="shared" si="0"/>
        <v>0</v>
      </c>
      <c r="R43" s="26"/>
      <c r="S43" s="67" t="e">
        <f>VLOOKUP(R43,'Activity Category'!A$50:B$60,2,FALSE)</f>
        <v>#N/A</v>
      </c>
      <c r="T43" s="8">
        <f t="shared" si="2"/>
        <v>0</v>
      </c>
    </row>
    <row r="44" spans="1:20" ht="15" thickBot="1" x14ac:dyDescent="0.35">
      <c r="A44" s="96"/>
      <c r="B44" s="7"/>
      <c r="C44" s="7"/>
      <c r="D44" s="7"/>
      <c r="E44" s="7"/>
      <c r="F44" s="7"/>
      <c r="G44" s="7" t="e">
        <f>VLOOKUP(F44,'Activity Category'!A$5:B$11,2,FALSE)</f>
        <v>#N/A</v>
      </c>
      <c r="H44" s="99">
        <v>0</v>
      </c>
      <c r="J44" s="70"/>
      <c r="K44" s="67" t="e">
        <f>VLOOKUP(J44,'Activity Category'!A$18:B$28,2,FALSE)</f>
        <v>#N/A</v>
      </c>
      <c r="L44" s="8">
        <f t="shared" si="1"/>
        <v>0</v>
      </c>
      <c r="N44" s="26"/>
      <c r="O44" s="7" t="e">
        <f>VLOOKUP(N44,'Activity Category'!A$35:B$43,2,FALSE)</f>
        <v>#N/A</v>
      </c>
      <c r="P44" s="8">
        <f t="shared" si="0"/>
        <v>0</v>
      </c>
      <c r="R44" s="26"/>
      <c r="S44" s="67" t="e">
        <f>VLOOKUP(R44,'Activity Category'!A$50:B$60,2,FALSE)</f>
        <v>#N/A</v>
      </c>
      <c r="T44" s="8">
        <f t="shared" si="2"/>
        <v>0</v>
      </c>
    </row>
    <row r="45" spans="1:20" ht="15" thickBot="1" x14ac:dyDescent="0.35">
      <c r="A45" s="96"/>
      <c r="B45" s="7"/>
      <c r="C45" s="7"/>
      <c r="D45" s="7"/>
      <c r="E45" s="7"/>
      <c r="F45" s="7"/>
      <c r="G45" s="7" t="e">
        <f>VLOOKUP(F45,'Activity Category'!A$5:B$11,2,FALSE)</f>
        <v>#N/A</v>
      </c>
      <c r="H45" s="99">
        <v>0</v>
      </c>
      <c r="J45" s="70"/>
      <c r="K45" s="67" t="e">
        <f>VLOOKUP(J45,'Activity Category'!A$18:B$28,2,FALSE)</f>
        <v>#N/A</v>
      </c>
      <c r="L45" s="8">
        <f t="shared" si="1"/>
        <v>0</v>
      </c>
      <c r="N45" s="26"/>
      <c r="O45" s="7" t="e">
        <f>VLOOKUP(N45,'Activity Category'!A$35:B$43,2,FALSE)</f>
        <v>#N/A</v>
      </c>
      <c r="P45" s="8">
        <f t="shared" si="0"/>
        <v>0</v>
      </c>
      <c r="R45" s="26"/>
      <c r="S45" s="67" t="e">
        <f>VLOOKUP(R45,'Activity Category'!A$50:B$60,2,FALSE)</f>
        <v>#N/A</v>
      </c>
      <c r="T45" s="8">
        <f t="shared" si="2"/>
        <v>0</v>
      </c>
    </row>
    <row r="46" spans="1:20" ht="15" thickBot="1" x14ac:dyDescent="0.35">
      <c r="A46" s="96"/>
      <c r="B46" s="7"/>
      <c r="C46" s="7"/>
      <c r="D46" s="7"/>
      <c r="E46" s="7"/>
      <c r="F46" s="7"/>
      <c r="G46" s="7" t="e">
        <f>VLOOKUP(F46,'Activity Category'!A$5:B$11,2,FALSE)</f>
        <v>#N/A</v>
      </c>
      <c r="H46" s="99">
        <v>0</v>
      </c>
      <c r="J46" s="70"/>
      <c r="K46" s="67" t="e">
        <f>VLOOKUP(J46,'Activity Category'!A$18:B$28,2,FALSE)</f>
        <v>#N/A</v>
      </c>
      <c r="L46" s="8">
        <f t="shared" si="1"/>
        <v>0</v>
      </c>
      <c r="N46" s="26"/>
      <c r="O46" s="7" t="e">
        <f>VLOOKUP(N46,'Activity Category'!A$35:B$43,2,FALSE)</f>
        <v>#N/A</v>
      </c>
      <c r="P46" s="8">
        <f t="shared" si="0"/>
        <v>0</v>
      </c>
      <c r="R46" s="26"/>
      <c r="S46" s="67" t="e">
        <f>VLOOKUP(R46,'Activity Category'!A$50:B$60,2,FALSE)</f>
        <v>#N/A</v>
      </c>
      <c r="T46" s="8">
        <f t="shared" si="2"/>
        <v>0</v>
      </c>
    </row>
    <row r="47" spans="1:20" ht="15" thickBot="1" x14ac:dyDescent="0.35">
      <c r="A47" s="96"/>
      <c r="B47" s="7"/>
      <c r="C47" s="7"/>
      <c r="D47" s="7"/>
      <c r="E47" s="7"/>
      <c r="F47" s="7"/>
      <c r="G47" s="7" t="e">
        <f>VLOOKUP(F47,'Activity Category'!A$5:B$11,2,FALSE)</f>
        <v>#N/A</v>
      </c>
      <c r="H47" s="99">
        <v>0</v>
      </c>
      <c r="J47" s="70"/>
      <c r="K47" s="67" t="e">
        <f>VLOOKUP(J47,'Activity Category'!A$18:B$28,2,FALSE)</f>
        <v>#N/A</v>
      </c>
      <c r="L47" s="8">
        <f t="shared" si="1"/>
        <v>0</v>
      </c>
      <c r="N47" s="26"/>
      <c r="O47" s="7" t="e">
        <f>VLOOKUP(N47,'Activity Category'!A$35:B$43,2,FALSE)</f>
        <v>#N/A</v>
      </c>
      <c r="P47" s="8">
        <f t="shared" si="0"/>
        <v>0</v>
      </c>
      <c r="R47" s="26"/>
      <c r="S47" s="67" t="e">
        <f>VLOOKUP(R47,'Activity Category'!A$50:B$60,2,FALSE)</f>
        <v>#N/A</v>
      </c>
      <c r="T47" s="8">
        <f t="shared" si="2"/>
        <v>0</v>
      </c>
    </row>
    <row r="48" spans="1:20" ht="15" thickBot="1" x14ac:dyDescent="0.35">
      <c r="A48" s="95"/>
      <c r="B48" s="7"/>
      <c r="C48" s="7"/>
      <c r="D48" s="7"/>
      <c r="E48" s="7"/>
      <c r="F48" s="7"/>
      <c r="G48" s="7" t="e">
        <f>VLOOKUP(F48,'Activity Category'!A$5:B$11,2,FALSE)</f>
        <v>#N/A</v>
      </c>
      <c r="H48" s="99">
        <v>0</v>
      </c>
      <c r="J48" s="70"/>
      <c r="K48" s="67" t="e">
        <f>VLOOKUP(J48,'Activity Category'!A$18:B$28,2,FALSE)</f>
        <v>#N/A</v>
      </c>
      <c r="L48" s="8">
        <f t="shared" si="1"/>
        <v>0</v>
      </c>
      <c r="N48" s="26"/>
      <c r="O48" s="7" t="e">
        <f>VLOOKUP(N48,'Activity Category'!A$35:B$43,2,FALSE)</f>
        <v>#N/A</v>
      </c>
      <c r="P48" s="8">
        <f t="shared" si="0"/>
        <v>0</v>
      </c>
      <c r="R48" s="26"/>
      <c r="S48" s="67" t="e">
        <f>VLOOKUP(R48,'Activity Category'!A$50:B$60,2,FALSE)</f>
        <v>#N/A</v>
      </c>
      <c r="T48" s="8">
        <f t="shared" si="2"/>
        <v>0</v>
      </c>
    </row>
    <row r="49" spans="1:20" ht="15" thickBot="1" x14ac:dyDescent="0.35">
      <c r="A49" s="96"/>
      <c r="B49" s="7"/>
      <c r="C49" s="7"/>
      <c r="D49" s="7"/>
      <c r="E49" s="7"/>
      <c r="F49" s="7"/>
      <c r="G49" s="7" t="e">
        <f>VLOOKUP(F49,'Activity Category'!A$5:B$11,2,FALSE)</f>
        <v>#N/A</v>
      </c>
      <c r="H49" s="99">
        <v>0</v>
      </c>
      <c r="J49" s="70"/>
      <c r="K49" s="67" t="e">
        <f>VLOOKUP(J49,'Activity Category'!A$18:B$28,2,FALSE)</f>
        <v>#N/A</v>
      </c>
      <c r="L49" s="8">
        <f t="shared" si="1"/>
        <v>0</v>
      </c>
      <c r="N49" s="26"/>
      <c r="O49" s="7" t="e">
        <f>VLOOKUP(N49,'Activity Category'!A$35:B$43,2,FALSE)</f>
        <v>#N/A</v>
      </c>
      <c r="P49" s="8">
        <f t="shared" si="0"/>
        <v>0</v>
      </c>
      <c r="R49" s="26"/>
      <c r="S49" s="67" t="e">
        <f>VLOOKUP(R49,'Activity Category'!A$50:B$60,2,FALSE)</f>
        <v>#N/A</v>
      </c>
      <c r="T49" s="8">
        <f t="shared" si="2"/>
        <v>0</v>
      </c>
    </row>
    <row r="50" spans="1:20" ht="15" thickBot="1" x14ac:dyDescent="0.35">
      <c r="A50" s="96"/>
      <c r="B50" s="7"/>
      <c r="C50" s="7"/>
      <c r="D50" s="7"/>
      <c r="E50" s="7"/>
      <c r="F50" s="7"/>
      <c r="G50" s="7" t="e">
        <f>VLOOKUP(F50,'Activity Category'!A$5:B$11,2,FALSE)</f>
        <v>#N/A</v>
      </c>
      <c r="H50" s="99">
        <v>0</v>
      </c>
      <c r="J50" s="70"/>
      <c r="K50" s="67" t="e">
        <f>VLOOKUP(J50,'Activity Category'!A$18:B$28,2,FALSE)</f>
        <v>#N/A</v>
      </c>
      <c r="L50" s="8">
        <f t="shared" si="1"/>
        <v>0</v>
      </c>
      <c r="N50" s="26"/>
      <c r="O50" s="7" t="e">
        <f>VLOOKUP(N50,'Activity Category'!A$35:B$43,2,FALSE)</f>
        <v>#N/A</v>
      </c>
      <c r="P50" s="8">
        <f t="shared" si="0"/>
        <v>0</v>
      </c>
      <c r="R50" s="26"/>
      <c r="S50" s="67" t="e">
        <f>VLOOKUP(R50,'Activity Category'!A$50:B$60,2,FALSE)</f>
        <v>#N/A</v>
      </c>
      <c r="T50" s="8">
        <f t="shared" si="2"/>
        <v>0</v>
      </c>
    </row>
    <row r="51" spans="1:20" ht="15" thickBot="1" x14ac:dyDescent="0.35">
      <c r="A51" s="96"/>
      <c r="B51" s="7"/>
      <c r="C51" s="7"/>
      <c r="D51" s="7"/>
      <c r="E51" s="7"/>
      <c r="F51" s="7"/>
      <c r="G51" s="7" t="e">
        <f>VLOOKUP(F51,'Activity Category'!A$5:B$11,2,FALSE)</f>
        <v>#N/A</v>
      </c>
      <c r="H51" s="99">
        <v>0</v>
      </c>
      <c r="J51" s="70"/>
      <c r="K51" s="67" t="e">
        <f>VLOOKUP(J51,'Activity Category'!A$18:B$28,2,FALSE)</f>
        <v>#N/A</v>
      </c>
      <c r="L51" s="8">
        <f t="shared" si="1"/>
        <v>0</v>
      </c>
      <c r="N51" s="26"/>
      <c r="O51" s="7" t="e">
        <f>VLOOKUP(N51,'Activity Category'!A$35:B$43,2,FALSE)</f>
        <v>#N/A</v>
      </c>
      <c r="P51" s="8">
        <f t="shared" si="0"/>
        <v>0</v>
      </c>
      <c r="R51" s="26"/>
      <c r="S51" s="67" t="e">
        <f>VLOOKUP(R51,'Activity Category'!A$50:B$60,2,FALSE)</f>
        <v>#N/A</v>
      </c>
      <c r="T51" s="8">
        <f t="shared" si="2"/>
        <v>0</v>
      </c>
    </row>
    <row r="52" spans="1:20" ht="15" thickBot="1" x14ac:dyDescent="0.35">
      <c r="A52" s="96"/>
      <c r="B52" s="7"/>
      <c r="C52" s="7"/>
      <c r="D52" s="7"/>
      <c r="E52" s="7"/>
      <c r="F52" s="7"/>
      <c r="G52" s="7" t="e">
        <f>VLOOKUP(F52,'Activity Category'!A$5:B$11,2,FALSE)</f>
        <v>#N/A</v>
      </c>
      <c r="H52" s="99">
        <v>0</v>
      </c>
      <c r="J52" s="70"/>
      <c r="K52" s="67" t="e">
        <f>VLOOKUP(J52,'Activity Category'!A$18:B$28,2,FALSE)</f>
        <v>#N/A</v>
      </c>
      <c r="L52" s="8">
        <f t="shared" si="1"/>
        <v>0</v>
      </c>
      <c r="N52" s="26"/>
      <c r="O52" s="7" t="e">
        <f>VLOOKUP(N52,'Activity Category'!A$35:B$43,2,FALSE)</f>
        <v>#N/A</v>
      </c>
      <c r="P52" s="8">
        <f t="shared" si="0"/>
        <v>0</v>
      </c>
      <c r="R52" s="26"/>
      <c r="S52" s="67" t="e">
        <f>VLOOKUP(R52,'Activity Category'!A$50:B$60,2,FALSE)</f>
        <v>#N/A</v>
      </c>
      <c r="T52" s="8">
        <f t="shared" si="2"/>
        <v>0</v>
      </c>
    </row>
    <row r="53" spans="1:20" ht="15" thickBot="1" x14ac:dyDescent="0.35">
      <c r="A53" s="95"/>
      <c r="B53" s="7"/>
      <c r="C53" s="7"/>
      <c r="D53" s="7"/>
      <c r="E53" s="7"/>
      <c r="F53" s="7"/>
      <c r="G53" s="7" t="e">
        <f>VLOOKUP(F53,'Activity Category'!A$5:B$11,2,FALSE)</f>
        <v>#N/A</v>
      </c>
      <c r="H53" s="99">
        <v>0</v>
      </c>
      <c r="J53" s="70"/>
      <c r="K53" s="67" t="e">
        <f>VLOOKUP(J53,'Activity Category'!A$18:B$28,2,FALSE)</f>
        <v>#N/A</v>
      </c>
      <c r="L53" s="8">
        <f t="shared" si="1"/>
        <v>0</v>
      </c>
      <c r="N53" s="26"/>
      <c r="O53" s="7" t="e">
        <f>VLOOKUP(N53,'Activity Category'!A$35:B$43,2,FALSE)</f>
        <v>#N/A</v>
      </c>
      <c r="P53" s="8">
        <f t="shared" si="0"/>
        <v>0</v>
      </c>
      <c r="R53" s="26"/>
      <c r="S53" s="67" t="e">
        <f>VLOOKUP(R53,'Activity Category'!A$50:B$60,2,FALSE)</f>
        <v>#N/A</v>
      </c>
      <c r="T53" s="8">
        <f t="shared" si="2"/>
        <v>0</v>
      </c>
    </row>
    <row r="54" spans="1:20" ht="15" thickBot="1" x14ac:dyDescent="0.35">
      <c r="A54" s="96"/>
      <c r="B54" s="7"/>
      <c r="C54" s="7"/>
      <c r="D54" s="7"/>
      <c r="E54" s="7"/>
      <c r="F54" s="7"/>
      <c r="G54" s="7" t="e">
        <f>VLOOKUP(F54,'Activity Category'!A$5:B$11,2,FALSE)</f>
        <v>#N/A</v>
      </c>
      <c r="H54" s="99">
        <v>0</v>
      </c>
      <c r="J54" s="70"/>
      <c r="K54" s="67" t="e">
        <f>VLOOKUP(J54,'Activity Category'!A$18:B$28,2,FALSE)</f>
        <v>#N/A</v>
      </c>
      <c r="L54" s="8">
        <f t="shared" si="1"/>
        <v>0</v>
      </c>
      <c r="N54" s="26"/>
      <c r="O54" s="7" t="e">
        <f>VLOOKUP(N54,'Activity Category'!A$35:B$43,2,FALSE)</f>
        <v>#N/A</v>
      </c>
      <c r="P54" s="8">
        <f t="shared" si="0"/>
        <v>0</v>
      </c>
      <c r="R54" s="26"/>
      <c r="S54" s="67" t="e">
        <f>VLOOKUP(R54,'Activity Category'!A$50:B$60,2,FALSE)</f>
        <v>#N/A</v>
      </c>
      <c r="T54" s="8">
        <f t="shared" si="2"/>
        <v>0</v>
      </c>
    </row>
    <row r="55" spans="1:20" ht="15" thickBot="1" x14ac:dyDescent="0.35">
      <c r="A55" s="96"/>
      <c r="B55" s="7"/>
      <c r="C55" s="7"/>
      <c r="D55" s="7"/>
      <c r="E55" s="7"/>
      <c r="F55" s="7"/>
      <c r="G55" s="7" t="e">
        <f>VLOOKUP(F55,'Activity Category'!A$5:B$11,2,FALSE)</f>
        <v>#N/A</v>
      </c>
      <c r="H55" s="99">
        <v>0</v>
      </c>
      <c r="J55" s="70"/>
      <c r="K55" s="67" t="e">
        <f>VLOOKUP(J55,'Activity Category'!A$18:B$28,2,FALSE)</f>
        <v>#N/A</v>
      </c>
      <c r="L55" s="8">
        <f t="shared" si="1"/>
        <v>0</v>
      </c>
      <c r="N55" s="26"/>
      <c r="O55" s="7" t="e">
        <f>VLOOKUP(N55,'Activity Category'!A$35:B$43,2,FALSE)</f>
        <v>#N/A</v>
      </c>
      <c r="P55" s="8">
        <f t="shared" si="0"/>
        <v>0</v>
      </c>
      <c r="R55" s="26"/>
      <c r="S55" s="67" t="e">
        <f>VLOOKUP(R55,'Activity Category'!A$50:B$60,2,FALSE)</f>
        <v>#N/A</v>
      </c>
      <c r="T55" s="8">
        <f t="shared" si="2"/>
        <v>0</v>
      </c>
    </row>
    <row r="56" spans="1:20" ht="15" thickBot="1" x14ac:dyDescent="0.35">
      <c r="A56" s="96"/>
      <c r="B56" s="7"/>
      <c r="C56" s="7"/>
      <c r="D56" s="7"/>
      <c r="E56" s="7"/>
      <c r="F56" s="7"/>
      <c r="G56" s="7" t="e">
        <f>VLOOKUP(F56,'Activity Category'!A$5:B$11,2,FALSE)</f>
        <v>#N/A</v>
      </c>
      <c r="H56" s="99">
        <v>0</v>
      </c>
      <c r="J56" s="70"/>
      <c r="K56" s="67" t="e">
        <f>VLOOKUP(J56,'Activity Category'!A$18:B$28,2,FALSE)</f>
        <v>#N/A</v>
      </c>
      <c r="L56" s="8">
        <f t="shared" si="1"/>
        <v>0</v>
      </c>
      <c r="N56" s="26"/>
      <c r="O56" s="7" t="e">
        <f>VLOOKUP(N56,'Activity Category'!A$35:B$43,2,FALSE)</f>
        <v>#N/A</v>
      </c>
      <c r="P56" s="8">
        <f t="shared" si="0"/>
        <v>0</v>
      </c>
      <c r="R56" s="26"/>
      <c r="S56" s="67" t="e">
        <f>VLOOKUP(R56,'Activity Category'!A$50:B$60,2,FALSE)</f>
        <v>#N/A</v>
      </c>
      <c r="T56" s="8">
        <f t="shared" si="2"/>
        <v>0</v>
      </c>
    </row>
    <row r="57" spans="1:20" ht="15" thickBot="1" x14ac:dyDescent="0.35">
      <c r="A57" s="96"/>
      <c r="B57" s="7"/>
      <c r="C57" s="7"/>
      <c r="D57" s="7"/>
      <c r="E57" s="7"/>
      <c r="F57" s="7"/>
      <c r="G57" s="7" t="e">
        <f>VLOOKUP(F57,'Activity Category'!A$5:B$11,2,FALSE)</f>
        <v>#N/A</v>
      </c>
      <c r="H57" s="99">
        <v>0</v>
      </c>
      <c r="J57" s="70"/>
      <c r="K57" s="67" t="e">
        <f>VLOOKUP(J57,'Activity Category'!A$18:B$28,2,FALSE)</f>
        <v>#N/A</v>
      </c>
      <c r="L57" s="8">
        <f t="shared" si="1"/>
        <v>0</v>
      </c>
      <c r="N57" s="26"/>
      <c r="O57" s="7" t="e">
        <f>VLOOKUP(N57,'Activity Category'!A$35:B$43,2,FALSE)</f>
        <v>#N/A</v>
      </c>
      <c r="P57" s="8">
        <f t="shared" si="0"/>
        <v>0</v>
      </c>
      <c r="R57" s="26"/>
      <c r="S57" s="67" t="e">
        <f>VLOOKUP(R57,'Activity Category'!A$50:B$60,2,FALSE)</f>
        <v>#N/A</v>
      </c>
      <c r="T57" s="8">
        <f t="shared" si="2"/>
        <v>0</v>
      </c>
    </row>
    <row r="58" spans="1:20" ht="15" thickBot="1" x14ac:dyDescent="0.35">
      <c r="A58" s="96"/>
      <c r="B58" s="7"/>
      <c r="C58" s="7"/>
      <c r="D58" s="7"/>
      <c r="E58" s="7"/>
      <c r="F58" s="7"/>
      <c r="G58" s="7" t="e">
        <f>VLOOKUP(F58,'Activity Category'!A$5:B$11,2,FALSE)</f>
        <v>#N/A</v>
      </c>
      <c r="H58" s="99">
        <v>0</v>
      </c>
      <c r="J58" s="70"/>
      <c r="K58" s="67" t="e">
        <f>VLOOKUP(J58,'Activity Category'!A$18:B$28,2,FALSE)</f>
        <v>#N/A</v>
      </c>
      <c r="L58" s="8">
        <f t="shared" si="1"/>
        <v>0</v>
      </c>
      <c r="N58" s="26"/>
      <c r="O58" s="7" t="e">
        <f>VLOOKUP(N58,'Activity Category'!A$35:B$43,2,FALSE)</f>
        <v>#N/A</v>
      </c>
      <c r="P58" s="8">
        <f t="shared" si="0"/>
        <v>0</v>
      </c>
      <c r="R58" s="26"/>
      <c r="S58" s="67" t="e">
        <f>VLOOKUP(R58,'Activity Category'!A$50:B$60,2,FALSE)</f>
        <v>#N/A</v>
      </c>
      <c r="T58" s="8">
        <f t="shared" si="2"/>
        <v>0</v>
      </c>
    </row>
    <row r="59" spans="1:20" ht="15" thickBot="1" x14ac:dyDescent="0.35">
      <c r="A59" s="95"/>
      <c r="B59" s="7"/>
      <c r="C59" s="7"/>
      <c r="D59" s="7"/>
      <c r="E59" s="7"/>
      <c r="F59" s="7"/>
      <c r="G59" s="7" t="e">
        <f>VLOOKUP(F59,'Activity Category'!A$5:B$11,2,FALSE)</f>
        <v>#N/A</v>
      </c>
      <c r="H59" s="99">
        <v>0</v>
      </c>
      <c r="J59" s="70"/>
      <c r="K59" s="67" t="e">
        <f>VLOOKUP(J59,'Activity Category'!A$18:B$28,2,FALSE)</f>
        <v>#N/A</v>
      </c>
      <c r="L59" s="8">
        <f t="shared" si="1"/>
        <v>0</v>
      </c>
      <c r="N59" s="26"/>
      <c r="O59" s="7" t="e">
        <f>VLOOKUP(N59,'Activity Category'!A$35:B$43,2,FALSE)</f>
        <v>#N/A</v>
      </c>
      <c r="P59" s="8">
        <f t="shared" si="0"/>
        <v>0</v>
      </c>
      <c r="R59" s="26"/>
      <c r="S59" s="67" t="e">
        <f>VLOOKUP(R59,'Activity Category'!A$50:B$60,2,FALSE)</f>
        <v>#N/A</v>
      </c>
      <c r="T59" s="8">
        <f t="shared" si="2"/>
        <v>0</v>
      </c>
    </row>
    <row r="60" spans="1:20" ht="15" thickBot="1" x14ac:dyDescent="0.35">
      <c r="A60" s="96"/>
      <c r="B60" s="7"/>
      <c r="C60" s="7"/>
      <c r="D60" s="7"/>
      <c r="E60" s="7"/>
      <c r="F60" s="7"/>
      <c r="G60" s="7" t="e">
        <f>VLOOKUP(F60,'Activity Category'!A$5:B$11,2,FALSE)</f>
        <v>#N/A</v>
      </c>
      <c r="H60" s="99">
        <v>0</v>
      </c>
      <c r="J60" s="70"/>
      <c r="K60" s="67" t="e">
        <f>VLOOKUP(J60,'Activity Category'!A$18:B$28,2,FALSE)</f>
        <v>#N/A</v>
      </c>
      <c r="L60" s="8">
        <f t="shared" si="1"/>
        <v>0</v>
      </c>
      <c r="N60" s="26"/>
      <c r="O60" s="7" t="e">
        <f>VLOOKUP(N60,'Activity Category'!A$35:B$43,2,FALSE)</f>
        <v>#N/A</v>
      </c>
      <c r="P60" s="8">
        <f t="shared" si="0"/>
        <v>0</v>
      </c>
      <c r="R60" s="26"/>
      <c r="S60" s="67" t="e">
        <f>VLOOKUP(R60,'Activity Category'!A$50:B$60,2,FALSE)</f>
        <v>#N/A</v>
      </c>
      <c r="T60" s="8">
        <f t="shared" si="2"/>
        <v>0</v>
      </c>
    </row>
    <row r="61" spans="1:20" ht="15" thickBot="1" x14ac:dyDescent="0.35">
      <c r="A61" s="96"/>
      <c r="B61" s="7"/>
      <c r="C61" s="7"/>
      <c r="D61" s="7"/>
      <c r="E61" s="7"/>
      <c r="F61" s="7"/>
      <c r="G61" s="7" t="e">
        <f>VLOOKUP(F61,'Activity Category'!A$5:B$11,2,FALSE)</f>
        <v>#N/A</v>
      </c>
      <c r="H61" s="99">
        <v>0</v>
      </c>
      <c r="J61" s="70"/>
      <c r="K61" s="67" t="e">
        <f>VLOOKUP(J61,'Activity Category'!A$18:B$28,2,FALSE)</f>
        <v>#N/A</v>
      </c>
      <c r="L61" s="8">
        <f t="shared" si="1"/>
        <v>0</v>
      </c>
      <c r="N61" s="26"/>
      <c r="O61" s="7" t="e">
        <f>VLOOKUP(N61,'Activity Category'!A$35:B$43,2,FALSE)</f>
        <v>#N/A</v>
      </c>
      <c r="P61" s="8">
        <f t="shared" si="0"/>
        <v>0</v>
      </c>
      <c r="R61" s="26"/>
      <c r="S61" s="67" t="e">
        <f>VLOOKUP(R61,'Activity Category'!A$50:B$60,2,FALSE)</f>
        <v>#N/A</v>
      </c>
      <c r="T61" s="8">
        <f t="shared" si="2"/>
        <v>0</v>
      </c>
    </row>
    <row r="62" spans="1:20" ht="15" thickBot="1" x14ac:dyDescent="0.35">
      <c r="A62" s="96"/>
      <c r="B62" s="7"/>
      <c r="C62" s="7"/>
      <c r="D62" s="7"/>
      <c r="E62" s="7"/>
      <c r="F62" s="7"/>
      <c r="G62" s="7" t="e">
        <f>VLOOKUP(F62,'Activity Category'!A$5:B$11,2,FALSE)</f>
        <v>#N/A</v>
      </c>
      <c r="H62" s="99">
        <v>0</v>
      </c>
      <c r="J62" s="70"/>
      <c r="K62" s="67" t="e">
        <f>VLOOKUP(J62,'Activity Category'!A$18:B$28,2,FALSE)</f>
        <v>#N/A</v>
      </c>
      <c r="L62" s="8">
        <f t="shared" si="1"/>
        <v>0</v>
      </c>
      <c r="N62" s="26"/>
      <c r="O62" s="7" t="e">
        <f>VLOOKUP(N62,'Activity Category'!A$35:B$43,2,FALSE)</f>
        <v>#N/A</v>
      </c>
      <c r="P62" s="8">
        <f t="shared" si="0"/>
        <v>0</v>
      </c>
      <c r="R62" s="26"/>
      <c r="S62" s="67" t="e">
        <f>VLOOKUP(R62,'Activity Category'!A$50:B$60,2,FALSE)</f>
        <v>#N/A</v>
      </c>
      <c r="T62" s="8">
        <f t="shared" si="2"/>
        <v>0</v>
      </c>
    </row>
    <row r="63" spans="1:20" ht="15" thickBot="1" x14ac:dyDescent="0.35">
      <c r="A63" s="95"/>
      <c r="B63" s="7"/>
      <c r="C63" s="7"/>
      <c r="D63" s="7"/>
      <c r="E63" s="7"/>
      <c r="F63" s="7"/>
      <c r="G63" s="7" t="e">
        <f>VLOOKUP(F63,'Activity Category'!A$5:B$11,2,FALSE)</f>
        <v>#N/A</v>
      </c>
      <c r="H63" s="99">
        <v>0</v>
      </c>
      <c r="J63" s="70"/>
      <c r="K63" s="67" t="e">
        <f>VLOOKUP(J63,'Activity Category'!A$18:B$28,2,FALSE)</f>
        <v>#N/A</v>
      </c>
      <c r="L63" s="8">
        <f t="shared" si="1"/>
        <v>0</v>
      </c>
      <c r="N63" s="26"/>
      <c r="O63" s="7" t="e">
        <f>VLOOKUP(N63,'Activity Category'!A$35:B$43,2,FALSE)</f>
        <v>#N/A</v>
      </c>
      <c r="P63" s="8">
        <f t="shared" si="0"/>
        <v>0</v>
      </c>
      <c r="R63" s="26"/>
      <c r="S63" s="67" t="e">
        <f>VLOOKUP(R63,'Activity Category'!A$50:B$60,2,FALSE)</f>
        <v>#N/A</v>
      </c>
      <c r="T63" s="8">
        <f t="shared" si="2"/>
        <v>0</v>
      </c>
    </row>
    <row r="64" spans="1:20" ht="15" thickBot="1" x14ac:dyDescent="0.35">
      <c r="A64" s="96"/>
      <c r="B64" s="7"/>
      <c r="C64" s="7"/>
      <c r="D64" s="7"/>
      <c r="E64" s="7"/>
      <c r="F64" s="7"/>
      <c r="G64" s="7" t="e">
        <f>VLOOKUP(F64,'Activity Category'!A$5:B$11,2,FALSE)</f>
        <v>#N/A</v>
      </c>
      <c r="H64" s="99">
        <v>0</v>
      </c>
      <c r="J64" s="70"/>
      <c r="K64" s="67" t="e">
        <f>VLOOKUP(J64,'Activity Category'!A$18:B$28,2,FALSE)</f>
        <v>#N/A</v>
      </c>
      <c r="L64" s="8">
        <f t="shared" si="1"/>
        <v>0</v>
      </c>
      <c r="N64" s="26"/>
      <c r="O64" s="7" t="e">
        <f>VLOOKUP(N64,'Activity Category'!A$35:B$43,2,FALSE)</f>
        <v>#N/A</v>
      </c>
      <c r="P64" s="8">
        <f t="shared" si="0"/>
        <v>0</v>
      </c>
      <c r="R64" s="26"/>
      <c r="S64" s="67" t="e">
        <f>VLOOKUP(R64,'Activity Category'!A$50:B$60,2,FALSE)</f>
        <v>#N/A</v>
      </c>
      <c r="T64" s="8">
        <f t="shared" si="2"/>
        <v>0</v>
      </c>
    </row>
    <row r="65" spans="1:20" ht="15" thickBot="1" x14ac:dyDescent="0.35">
      <c r="A65" s="96"/>
      <c r="B65" s="7"/>
      <c r="C65" s="7"/>
      <c r="D65" s="7"/>
      <c r="E65" s="7"/>
      <c r="F65" s="7"/>
      <c r="G65" s="7" t="e">
        <f>VLOOKUP(F65,'Activity Category'!A$5:B$11,2,FALSE)</f>
        <v>#N/A</v>
      </c>
      <c r="H65" s="99">
        <v>0</v>
      </c>
      <c r="J65" s="70"/>
      <c r="K65" s="67" t="e">
        <f>VLOOKUP(J65,'Activity Category'!A$18:B$28,2,FALSE)</f>
        <v>#N/A</v>
      </c>
      <c r="L65" s="8">
        <f t="shared" si="1"/>
        <v>0</v>
      </c>
      <c r="N65" s="26"/>
      <c r="O65" s="7" t="e">
        <f>VLOOKUP(N65,'Activity Category'!A$35:B$43,2,FALSE)</f>
        <v>#N/A</v>
      </c>
      <c r="P65" s="8">
        <f t="shared" si="0"/>
        <v>0</v>
      </c>
      <c r="R65" s="26"/>
      <c r="S65" s="67" t="e">
        <f>VLOOKUP(R65,'Activity Category'!A$50:B$60,2,FALSE)</f>
        <v>#N/A</v>
      </c>
      <c r="T65" s="8">
        <f t="shared" si="2"/>
        <v>0</v>
      </c>
    </row>
    <row r="66" spans="1:20" ht="15" thickBot="1" x14ac:dyDescent="0.35">
      <c r="A66" s="96"/>
      <c r="B66" s="7"/>
      <c r="C66" s="7"/>
      <c r="D66" s="7"/>
      <c r="E66" s="7"/>
      <c r="F66" s="7"/>
      <c r="G66" s="7" t="e">
        <f>VLOOKUP(F66,'Activity Category'!A$5:B$11,2,FALSE)</f>
        <v>#N/A</v>
      </c>
      <c r="H66" s="99">
        <v>0</v>
      </c>
      <c r="J66" s="70"/>
      <c r="K66" s="67" t="e">
        <f>VLOOKUP(J66,'Activity Category'!A$18:B$28,2,FALSE)</f>
        <v>#N/A</v>
      </c>
      <c r="L66" s="8">
        <f t="shared" si="1"/>
        <v>0</v>
      </c>
      <c r="N66" s="26"/>
      <c r="O66" s="7" t="e">
        <f>VLOOKUP(N66,'Activity Category'!A$35:B$43,2,FALSE)</f>
        <v>#N/A</v>
      </c>
      <c r="P66" s="8">
        <f t="shared" si="0"/>
        <v>0</v>
      </c>
      <c r="R66" s="26"/>
      <c r="S66" s="67" t="e">
        <f>VLOOKUP(R66,'Activity Category'!A$50:B$60,2,FALSE)</f>
        <v>#N/A</v>
      </c>
      <c r="T66" s="8">
        <f t="shared" si="2"/>
        <v>0</v>
      </c>
    </row>
    <row r="67" spans="1:20" ht="15" thickBot="1" x14ac:dyDescent="0.35">
      <c r="A67" s="95"/>
      <c r="B67" s="7"/>
      <c r="C67" s="7"/>
      <c r="D67" s="7"/>
      <c r="E67" s="7"/>
      <c r="F67" s="7"/>
      <c r="G67" s="7" t="e">
        <f>VLOOKUP(F67,'Activity Category'!A$5:B$11,2,FALSE)</f>
        <v>#N/A</v>
      </c>
      <c r="H67" s="99">
        <v>0</v>
      </c>
      <c r="J67" s="70"/>
      <c r="K67" s="67" t="e">
        <f>VLOOKUP(J67,'Activity Category'!A$18:B$28,2,FALSE)</f>
        <v>#N/A</v>
      </c>
      <c r="L67" s="8">
        <f t="shared" si="1"/>
        <v>0</v>
      </c>
      <c r="N67" s="26"/>
      <c r="O67" s="7" t="e">
        <f>VLOOKUP(N67,'Activity Category'!A$35:B$43,2,FALSE)</f>
        <v>#N/A</v>
      </c>
      <c r="P67" s="8">
        <f t="shared" si="0"/>
        <v>0</v>
      </c>
      <c r="R67" s="26"/>
      <c r="S67" s="67" t="e">
        <f>VLOOKUP(R67,'Activity Category'!A$50:B$60,2,FALSE)</f>
        <v>#N/A</v>
      </c>
      <c r="T67" s="8">
        <f t="shared" si="2"/>
        <v>0</v>
      </c>
    </row>
    <row r="68" spans="1:20" ht="15" thickBot="1" x14ac:dyDescent="0.35">
      <c r="A68" s="95"/>
      <c r="B68" s="7"/>
      <c r="C68" s="7"/>
      <c r="D68" s="7"/>
      <c r="E68" s="7"/>
      <c r="F68" s="7"/>
      <c r="G68" s="7" t="e">
        <f>VLOOKUP(F68,'Activity Category'!A$5:B$11,2,FALSE)</f>
        <v>#N/A</v>
      </c>
      <c r="H68" s="99">
        <v>0</v>
      </c>
      <c r="J68" s="70"/>
      <c r="K68" s="67" t="e">
        <f>VLOOKUP(J68,'Activity Category'!A$18:B$28,2,FALSE)</f>
        <v>#N/A</v>
      </c>
      <c r="L68" s="8">
        <f t="shared" si="1"/>
        <v>0</v>
      </c>
      <c r="N68" s="26"/>
      <c r="O68" s="7" t="e">
        <f>VLOOKUP(N68,'Activity Category'!A$35:B$43,2,FALSE)</f>
        <v>#N/A</v>
      </c>
      <c r="P68" s="8">
        <f t="shared" ref="P68:P131" si="3">H68</f>
        <v>0</v>
      </c>
      <c r="R68" s="26"/>
      <c r="S68" s="67" t="e">
        <f>VLOOKUP(R68,'Activity Category'!A$50:B$60,2,FALSE)</f>
        <v>#N/A</v>
      </c>
      <c r="T68" s="8">
        <f t="shared" si="2"/>
        <v>0</v>
      </c>
    </row>
    <row r="69" spans="1:20" ht="15" thickBot="1" x14ac:dyDescent="0.35">
      <c r="A69" s="95"/>
      <c r="B69" s="7"/>
      <c r="C69" s="7"/>
      <c r="D69" s="7"/>
      <c r="E69" s="7"/>
      <c r="F69" s="7"/>
      <c r="G69" s="7" t="e">
        <f>VLOOKUP(F69,'Activity Category'!A$5:B$11,2,FALSE)</f>
        <v>#N/A</v>
      </c>
      <c r="H69" s="99">
        <v>0</v>
      </c>
      <c r="J69" s="70"/>
      <c r="K69" s="67" t="e">
        <f>VLOOKUP(J69,'Activity Category'!A$18:B$28,2,FALSE)</f>
        <v>#N/A</v>
      </c>
      <c r="L69" s="8">
        <f t="shared" ref="L69:L132" si="4">H69</f>
        <v>0</v>
      </c>
      <c r="N69" s="26"/>
      <c r="O69" s="7" t="e">
        <f>VLOOKUP(N69,'Activity Category'!A$35:B$43,2,FALSE)</f>
        <v>#N/A</v>
      </c>
      <c r="P69" s="8">
        <f t="shared" si="3"/>
        <v>0</v>
      </c>
      <c r="R69" s="26"/>
      <c r="S69" s="67" t="e">
        <f>VLOOKUP(R69,'Activity Category'!A$50:B$60,2,FALSE)</f>
        <v>#N/A</v>
      </c>
      <c r="T69" s="8">
        <f t="shared" ref="T69:T132" si="5">H69</f>
        <v>0</v>
      </c>
    </row>
    <row r="70" spans="1:20" ht="15" thickBot="1" x14ac:dyDescent="0.35">
      <c r="A70" s="96"/>
      <c r="B70" s="7"/>
      <c r="C70" s="7"/>
      <c r="D70" s="7"/>
      <c r="E70" s="7"/>
      <c r="F70" s="7"/>
      <c r="G70" s="7" t="e">
        <f>VLOOKUP(F70,'Activity Category'!A$5:B$11,2,FALSE)</f>
        <v>#N/A</v>
      </c>
      <c r="H70" s="99">
        <v>0</v>
      </c>
      <c r="J70" s="70"/>
      <c r="K70" s="67" t="e">
        <f>VLOOKUP(J70,'Activity Category'!A$18:B$28,2,FALSE)</f>
        <v>#N/A</v>
      </c>
      <c r="L70" s="8">
        <f t="shared" si="4"/>
        <v>0</v>
      </c>
      <c r="N70" s="26"/>
      <c r="O70" s="7" t="e">
        <f>VLOOKUP(N70,'Activity Category'!A$35:B$43,2,FALSE)</f>
        <v>#N/A</v>
      </c>
      <c r="P70" s="8">
        <f t="shared" si="3"/>
        <v>0</v>
      </c>
      <c r="R70" s="26"/>
      <c r="S70" s="67" t="e">
        <f>VLOOKUP(R70,'Activity Category'!A$50:B$60,2,FALSE)</f>
        <v>#N/A</v>
      </c>
      <c r="T70" s="8">
        <f t="shared" si="5"/>
        <v>0</v>
      </c>
    </row>
    <row r="71" spans="1:20" ht="15" thickBot="1" x14ac:dyDescent="0.35">
      <c r="A71" s="96"/>
      <c r="B71" s="7"/>
      <c r="C71" s="7"/>
      <c r="D71" s="7"/>
      <c r="E71" s="7"/>
      <c r="F71" s="7"/>
      <c r="G71" s="7" t="e">
        <f>VLOOKUP(F71,'Activity Category'!A$5:B$11,2,FALSE)</f>
        <v>#N/A</v>
      </c>
      <c r="H71" s="99">
        <v>0</v>
      </c>
      <c r="J71" s="70"/>
      <c r="K71" s="67" t="e">
        <f>VLOOKUP(J71,'Activity Category'!A$18:B$28,2,FALSE)</f>
        <v>#N/A</v>
      </c>
      <c r="L71" s="8">
        <f t="shared" si="4"/>
        <v>0</v>
      </c>
      <c r="N71" s="26"/>
      <c r="O71" s="7" t="e">
        <f>VLOOKUP(N71,'Activity Category'!A$35:B$43,2,FALSE)</f>
        <v>#N/A</v>
      </c>
      <c r="P71" s="8">
        <f t="shared" si="3"/>
        <v>0</v>
      </c>
      <c r="R71" s="26"/>
      <c r="S71" s="67" t="e">
        <f>VLOOKUP(R71,'Activity Category'!A$50:B$60,2,FALSE)</f>
        <v>#N/A</v>
      </c>
      <c r="T71" s="8">
        <f t="shared" si="5"/>
        <v>0</v>
      </c>
    </row>
    <row r="72" spans="1:20" ht="15" thickBot="1" x14ac:dyDescent="0.35">
      <c r="A72" s="95"/>
      <c r="B72" s="7"/>
      <c r="C72" s="7"/>
      <c r="D72" s="7"/>
      <c r="E72" s="7"/>
      <c r="F72" s="7"/>
      <c r="G72" s="7" t="e">
        <f>VLOOKUP(F72,'Activity Category'!A$5:B$11,2,FALSE)</f>
        <v>#N/A</v>
      </c>
      <c r="H72" s="99">
        <v>0</v>
      </c>
      <c r="J72" s="70"/>
      <c r="K72" s="67" t="e">
        <f>VLOOKUP(J72,'Activity Category'!A$18:B$28,2,FALSE)</f>
        <v>#N/A</v>
      </c>
      <c r="L72" s="8">
        <f t="shared" si="4"/>
        <v>0</v>
      </c>
      <c r="N72" s="26"/>
      <c r="O72" s="7" t="e">
        <f>VLOOKUP(N72,'Activity Category'!A$35:B$43,2,FALSE)</f>
        <v>#N/A</v>
      </c>
      <c r="P72" s="8">
        <f t="shared" si="3"/>
        <v>0</v>
      </c>
      <c r="R72" s="26"/>
      <c r="S72" s="67" t="e">
        <f>VLOOKUP(R72,'Activity Category'!A$50:B$60,2,FALSE)</f>
        <v>#N/A</v>
      </c>
      <c r="T72" s="8">
        <f t="shared" si="5"/>
        <v>0</v>
      </c>
    </row>
    <row r="73" spans="1:20" ht="15" thickBot="1" x14ac:dyDescent="0.35">
      <c r="A73" s="95"/>
      <c r="B73" s="7"/>
      <c r="C73" s="7"/>
      <c r="D73" s="7"/>
      <c r="E73" s="7"/>
      <c r="F73" s="7"/>
      <c r="G73" s="7" t="e">
        <f>VLOOKUP(F73,'Activity Category'!A$5:B$11,2,FALSE)</f>
        <v>#N/A</v>
      </c>
      <c r="H73" s="99">
        <v>0</v>
      </c>
      <c r="J73" s="70"/>
      <c r="K73" s="67" t="e">
        <f>VLOOKUP(J73,'Activity Category'!A$18:B$28,2,FALSE)</f>
        <v>#N/A</v>
      </c>
      <c r="L73" s="8">
        <f t="shared" si="4"/>
        <v>0</v>
      </c>
      <c r="N73" s="26"/>
      <c r="O73" s="7" t="e">
        <f>VLOOKUP(N73,'Activity Category'!A$35:B$43,2,FALSE)</f>
        <v>#N/A</v>
      </c>
      <c r="P73" s="8">
        <f t="shared" si="3"/>
        <v>0</v>
      </c>
      <c r="R73" s="26"/>
      <c r="S73" s="67" t="e">
        <f>VLOOKUP(R73,'Activity Category'!A$50:B$60,2,FALSE)</f>
        <v>#N/A</v>
      </c>
      <c r="T73" s="8">
        <f t="shared" si="5"/>
        <v>0</v>
      </c>
    </row>
    <row r="74" spans="1:20" ht="15" thickBot="1" x14ac:dyDescent="0.35">
      <c r="A74" s="95"/>
      <c r="B74" s="7"/>
      <c r="C74" s="7"/>
      <c r="D74" s="7"/>
      <c r="E74" s="7"/>
      <c r="F74" s="7"/>
      <c r="G74" s="7" t="e">
        <f>VLOOKUP(F74,'Activity Category'!A$5:B$11,2,FALSE)</f>
        <v>#N/A</v>
      </c>
      <c r="H74" s="99">
        <v>0</v>
      </c>
      <c r="J74" s="70"/>
      <c r="K74" s="67" t="e">
        <f>VLOOKUP(J74,'Activity Category'!A$18:B$28,2,FALSE)</f>
        <v>#N/A</v>
      </c>
      <c r="L74" s="8">
        <f t="shared" si="4"/>
        <v>0</v>
      </c>
      <c r="N74" s="26"/>
      <c r="O74" s="7" t="e">
        <f>VLOOKUP(N74,'Activity Category'!A$35:B$43,2,FALSE)</f>
        <v>#N/A</v>
      </c>
      <c r="P74" s="8">
        <f t="shared" si="3"/>
        <v>0</v>
      </c>
      <c r="R74" s="26"/>
      <c r="S74" s="67" t="e">
        <f>VLOOKUP(R74,'Activity Category'!A$50:B$60,2,FALSE)</f>
        <v>#N/A</v>
      </c>
      <c r="T74" s="8">
        <f t="shared" si="5"/>
        <v>0</v>
      </c>
    </row>
    <row r="75" spans="1:20" ht="15" thickBot="1" x14ac:dyDescent="0.35">
      <c r="A75" s="96"/>
      <c r="B75" s="7"/>
      <c r="C75" s="7"/>
      <c r="D75" s="7"/>
      <c r="E75" s="7"/>
      <c r="F75" s="7"/>
      <c r="G75" s="7" t="e">
        <f>VLOOKUP(F75,'Activity Category'!A$5:B$11,2,FALSE)</f>
        <v>#N/A</v>
      </c>
      <c r="H75" s="99">
        <v>0</v>
      </c>
      <c r="J75" s="70"/>
      <c r="K75" s="67" t="e">
        <f>VLOOKUP(J75,'Activity Category'!A$18:B$28,2,FALSE)</f>
        <v>#N/A</v>
      </c>
      <c r="L75" s="8">
        <f t="shared" si="4"/>
        <v>0</v>
      </c>
      <c r="N75" s="26"/>
      <c r="O75" s="7" t="e">
        <f>VLOOKUP(N75,'Activity Category'!A$35:B$43,2,FALSE)</f>
        <v>#N/A</v>
      </c>
      <c r="P75" s="8">
        <f t="shared" si="3"/>
        <v>0</v>
      </c>
      <c r="R75" s="26"/>
      <c r="S75" s="67" t="e">
        <f>VLOOKUP(R75,'Activity Category'!A$50:B$60,2,FALSE)</f>
        <v>#N/A</v>
      </c>
      <c r="T75" s="8">
        <f t="shared" si="5"/>
        <v>0</v>
      </c>
    </row>
    <row r="76" spans="1:20" ht="15" thickBot="1" x14ac:dyDescent="0.35">
      <c r="A76" s="96"/>
      <c r="B76" s="7"/>
      <c r="C76" s="7"/>
      <c r="D76" s="7"/>
      <c r="E76" s="7"/>
      <c r="F76" s="7"/>
      <c r="G76" s="7" t="e">
        <f>VLOOKUP(F76,'Activity Category'!A$5:B$11,2,FALSE)</f>
        <v>#N/A</v>
      </c>
      <c r="H76" s="99">
        <v>0</v>
      </c>
      <c r="J76" s="70"/>
      <c r="K76" s="67" t="e">
        <f>VLOOKUP(J76,'Activity Category'!A$18:B$28,2,FALSE)</f>
        <v>#N/A</v>
      </c>
      <c r="L76" s="8">
        <f t="shared" si="4"/>
        <v>0</v>
      </c>
      <c r="N76" s="26"/>
      <c r="O76" s="7" t="e">
        <f>VLOOKUP(N76,'Activity Category'!A$35:B$43,2,FALSE)</f>
        <v>#N/A</v>
      </c>
      <c r="P76" s="8">
        <f t="shared" si="3"/>
        <v>0</v>
      </c>
      <c r="R76" s="26"/>
      <c r="S76" s="67" t="e">
        <f>VLOOKUP(R76,'Activity Category'!A$50:B$60,2,FALSE)</f>
        <v>#N/A</v>
      </c>
      <c r="T76" s="8">
        <f t="shared" si="5"/>
        <v>0</v>
      </c>
    </row>
    <row r="77" spans="1:20" ht="15" thickBot="1" x14ac:dyDescent="0.35">
      <c r="A77" s="96"/>
      <c r="B77" s="7"/>
      <c r="C77" s="7"/>
      <c r="D77" s="7"/>
      <c r="E77" s="7"/>
      <c r="F77" s="7"/>
      <c r="G77" s="7" t="e">
        <f>VLOOKUP(F77,'Activity Category'!A$5:B$11,2,FALSE)</f>
        <v>#N/A</v>
      </c>
      <c r="H77" s="99">
        <v>0</v>
      </c>
      <c r="J77" s="70"/>
      <c r="K77" s="67" t="e">
        <f>VLOOKUP(J77,'Activity Category'!A$18:B$28,2,FALSE)</f>
        <v>#N/A</v>
      </c>
      <c r="L77" s="8">
        <f t="shared" si="4"/>
        <v>0</v>
      </c>
      <c r="N77" s="26"/>
      <c r="O77" s="7" t="e">
        <f>VLOOKUP(N77,'Activity Category'!A$35:B$43,2,FALSE)</f>
        <v>#N/A</v>
      </c>
      <c r="P77" s="8">
        <f t="shared" si="3"/>
        <v>0</v>
      </c>
      <c r="R77" s="26"/>
      <c r="S77" s="67" t="e">
        <f>VLOOKUP(R77,'Activity Category'!A$50:B$60,2,FALSE)</f>
        <v>#N/A</v>
      </c>
      <c r="T77" s="8">
        <f t="shared" si="5"/>
        <v>0</v>
      </c>
    </row>
    <row r="78" spans="1:20" ht="15" thickBot="1" x14ac:dyDescent="0.35">
      <c r="A78" s="96"/>
      <c r="B78" s="7"/>
      <c r="C78" s="7"/>
      <c r="D78" s="7"/>
      <c r="E78" s="7"/>
      <c r="F78" s="7"/>
      <c r="G78" s="7" t="e">
        <f>VLOOKUP(F78,'Activity Category'!A$5:B$11,2,FALSE)</f>
        <v>#N/A</v>
      </c>
      <c r="H78" s="99">
        <v>0</v>
      </c>
      <c r="J78" s="70"/>
      <c r="K78" s="67" t="e">
        <f>VLOOKUP(J78,'Activity Category'!A$18:B$28,2,FALSE)</f>
        <v>#N/A</v>
      </c>
      <c r="L78" s="8">
        <f t="shared" si="4"/>
        <v>0</v>
      </c>
      <c r="N78" s="26"/>
      <c r="O78" s="7" t="e">
        <f>VLOOKUP(N78,'Activity Category'!A$35:B$43,2,FALSE)</f>
        <v>#N/A</v>
      </c>
      <c r="P78" s="8">
        <f t="shared" si="3"/>
        <v>0</v>
      </c>
      <c r="R78" s="26"/>
      <c r="S78" s="67" t="e">
        <f>VLOOKUP(R78,'Activity Category'!A$50:B$60,2,FALSE)</f>
        <v>#N/A</v>
      </c>
      <c r="T78" s="8">
        <f t="shared" si="5"/>
        <v>0</v>
      </c>
    </row>
    <row r="79" spans="1:20" ht="15" thickBot="1" x14ac:dyDescent="0.35">
      <c r="A79" s="95"/>
      <c r="B79" s="7"/>
      <c r="C79" s="7"/>
      <c r="D79" s="7"/>
      <c r="E79" s="7"/>
      <c r="F79" s="7"/>
      <c r="G79" s="7" t="e">
        <f>VLOOKUP(F79,'Activity Category'!A$5:B$11,2,FALSE)</f>
        <v>#N/A</v>
      </c>
      <c r="H79" s="99">
        <v>0</v>
      </c>
      <c r="J79" s="70"/>
      <c r="K79" s="67" t="e">
        <f>VLOOKUP(J79,'Activity Category'!A$18:B$28,2,FALSE)</f>
        <v>#N/A</v>
      </c>
      <c r="L79" s="8">
        <f t="shared" si="4"/>
        <v>0</v>
      </c>
      <c r="N79" s="26"/>
      <c r="O79" s="7" t="e">
        <f>VLOOKUP(N79,'Activity Category'!A$35:B$43,2,FALSE)</f>
        <v>#N/A</v>
      </c>
      <c r="P79" s="8">
        <f t="shared" si="3"/>
        <v>0</v>
      </c>
      <c r="R79" s="26"/>
      <c r="S79" s="67" t="e">
        <f>VLOOKUP(R79,'Activity Category'!A$50:B$60,2,FALSE)</f>
        <v>#N/A</v>
      </c>
      <c r="T79" s="8">
        <f t="shared" si="5"/>
        <v>0</v>
      </c>
    </row>
    <row r="80" spans="1:20" ht="15" thickBot="1" x14ac:dyDescent="0.35">
      <c r="A80" s="95"/>
      <c r="B80" s="7"/>
      <c r="C80" s="7"/>
      <c r="D80" s="7"/>
      <c r="E80" s="7"/>
      <c r="F80" s="7"/>
      <c r="G80" s="7" t="e">
        <f>VLOOKUP(F80,'Activity Category'!A$5:B$11,2,FALSE)</f>
        <v>#N/A</v>
      </c>
      <c r="H80" s="99">
        <v>0</v>
      </c>
      <c r="J80" s="70"/>
      <c r="K80" s="67" t="e">
        <f>VLOOKUP(J80,'Activity Category'!A$18:B$28,2,FALSE)</f>
        <v>#N/A</v>
      </c>
      <c r="L80" s="8">
        <f t="shared" si="4"/>
        <v>0</v>
      </c>
      <c r="N80" s="26"/>
      <c r="O80" s="7" t="e">
        <f>VLOOKUP(N80,'Activity Category'!A$35:B$43,2,FALSE)</f>
        <v>#N/A</v>
      </c>
      <c r="P80" s="8">
        <f t="shared" si="3"/>
        <v>0</v>
      </c>
      <c r="R80" s="26"/>
      <c r="S80" s="67" t="e">
        <f>VLOOKUP(R80,'Activity Category'!A$50:B$60,2,FALSE)</f>
        <v>#N/A</v>
      </c>
      <c r="T80" s="8">
        <f t="shared" si="5"/>
        <v>0</v>
      </c>
    </row>
    <row r="81" spans="1:20" ht="15" thickBot="1" x14ac:dyDescent="0.35">
      <c r="A81" s="95"/>
      <c r="B81" s="7"/>
      <c r="C81" s="7"/>
      <c r="D81" s="7"/>
      <c r="E81" s="7"/>
      <c r="F81" s="7"/>
      <c r="G81" s="7" t="e">
        <f>VLOOKUP(F81,'Activity Category'!A$5:B$11,2,FALSE)</f>
        <v>#N/A</v>
      </c>
      <c r="H81" s="99">
        <v>0</v>
      </c>
      <c r="J81" s="70"/>
      <c r="K81" s="67" t="e">
        <f>VLOOKUP(J81,'Activity Category'!A$18:B$28,2,FALSE)</f>
        <v>#N/A</v>
      </c>
      <c r="L81" s="8">
        <f t="shared" si="4"/>
        <v>0</v>
      </c>
      <c r="N81" s="26"/>
      <c r="O81" s="7" t="e">
        <f>VLOOKUP(N81,'Activity Category'!A$35:B$43,2,FALSE)</f>
        <v>#N/A</v>
      </c>
      <c r="P81" s="8">
        <f t="shared" si="3"/>
        <v>0</v>
      </c>
      <c r="R81" s="26"/>
      <c r="S81" s="67" t="e">
        <f>VLOOKUP(R81,'Activity Category'!A$50:B$60,2,FALSE)</f>
        <v>#N/A</v>
      </c>
      <c r="T81" s="8">
        <f t="shared" si="5"/>
        <v>0</v>
      </c>
    </row>
    <row r="82" spans="1:20" ht="15" thickBot="1" x14ac:dyDescent="0.35">
      <c r="A82" s="95"/>
      <c r="B82" s="7"/>
      <c r="C82" s="7"/>
      <c r="D82" s="7"/>
      <c r="E82" s="7"/>
      <c r="F82" s="7"/>
      <c r="G82" s="7" t="e">
        <f>VLOOKUP(F82,'Activity Category'!A$5:B$11,2,FALSE)</f>
        <v>#N/A</v>
      </c>
      <c r="H82" s="99">
        <v>0</v>
      </c>
      <c r="J82" s="70"/>
      <c r="K82" s="67" t="e">
        <f>VLOOKUP(J82,'Activity Category'!A$18:B$28,2,FALSE)</f>
        <v>#N/A</v>
      </c>
      <c r="L82" s="8">
        <f t="shared" si="4"/>
        <v>0</v>
      </c>
      <c r="N82" s="26"/>
      <c r="O82" s="7" t="e">
        <f>VLOOKUP(N82,'Activity Category'!A$35:B$43,2,FALSE)</f>
        <v>#N/A</v>
      </c>
      <c r="P82" s="8">
        <f t="shared" si="3"/>
        <v>0</v>
      </c>
      <c r="R82" s="26"/>
      <c r="S82" s="67" t="e">
        <f>VLOOKUP(R82,'Activity Category'!A$50:B$60,2,FALSE)</f>
        <v>#N/A</v>
      </c>
      <c r="T82" s="8">
        <f t="shared" si="5"/>
        <v>0</v>
      </c>
    </row>
    <row r="83" spans="1:20" ht="15" thickBot="1" x14ac:dyDescent="0.35">
      <c r="A83" s="96"/>
      <c r="B83" s="7"/>
      <c r="C83" s="7"/>
      <c r="D83" s="7"/>
      <c r="E83" s="7"/>
      <c r="F83" s="7"/>
      <c r="G83" s="7" t="e">
        <f>VLOOKUP(F83,'Activity Category'!A$5:B$11,2,FALSE)</f>
        <v>#N/A</v>
      </c>
      <c r="H83" s="99">
        <v>0</v>
      </c>
      <c r="J83" s="70"/>
      <c r="K83" s="67" t="e">
        <f>VLOOKUP(J83,'Activity Category'!A$18:B$28,2,FALSE)</f>
        <v>#N/A</v>
      </c>
      <c r="L83" s="8">
        <f t="shared" si="4"/>
        <v>0</v>
      </c>
      <c r="N83" s="26"/>
      <c r="O83" s="7" t="e">
        <f>VLOOKUP(N83,'Activity Category'!A$35:B$43,2,FALSE)</f>
        <v>#N/A</v>
      </c>
      <c r="P83" s="8">
        <f t="shared" si="3"/>
        <v>0</v>
      </c>
      <c r="R83" s="26"/>
      <c r="S83" s="67" t="e">
        <f>VLOOKUP(R83,'Activity Category'!A$50:B$60,2,FALSE)</f>
        <v>#N/A</v>
      </c>
      <c r="T83" s="8">
        <f t="shared" si="5"/>
        <v>0</v>
      </c>
    </row>
    <row r="84" spans="1:20" ht="15" thickBot="1" x14ac:dyDescent="0.35">
      <c r="A84" s="95"/>
      <c r="B84" s="7"/>
      <c r="C84" s="7"/>
      <c r="D84" s="7"/>
      <c r="E84" s="7"/>
      <c r="F84" s="7"/>
      <c r="G84" s="7" t="e">
        <f>VLOOKUP(F84,'Activity Category'!A$5:B$11,2,FALSE)</f>
        <v>#N/A</v>
      </c>
      <c r="H84" s="99">
        <v>0</v>
      </c>
      <c r="J84" s="70"/>
      <c r="K84" s="67" t="e">
        <f>VLOOKUP(J84,'Activity Category'!A$18:B$28,2,FALSE)</f>
        <v>#N/A</v>
      </c>
      <c r="L84" s="8">
        <f t="shared" si="4"/>
        <v>0</v>
      </c>
      <c r="N84" s="26"/>
      <c r="O84" s="7" t="e">
        <f>VLOOKUP(N84,'Activity Category'!A$35:B$43,2,FALSE)</f>
        <v>#N/A</v>
      </c>
      <c r="P84" s="8">
        <f t="shared" si="3"/>
        <v>0</v>
      </c>
      <c r="R84" s="26"/>
      <c r="S84" s="67" t="e">
        <f>VLOOKUP(R84,'Activity Category'!A$50:B$60,2,FALSE)</f>
        <v>#N/A</v>
      </c>
      <c r="T84" s="8">
        <f t="shared" si="5"/>
        <v>0</v>
      </c>
    </row>
    <row r="85" spans="1:20" ht="15" thickBot="1" x14ac:dyDescent="0.35">
      <c r="A85" s="96"/>
      <c r="B85" s="7"/>
      <c r="C85" s="7"/>
      <c r="D85" s="7"/>
      <c r="E85" s="7"/>
      <c r="F85" s="7"/>
      <c r="G85" s="7" t="e">
        <f>VLOOKUP(F85,'Activity Category'!A$5:B$11,2,FALSE)</f>
        <v>#N/A</v>
      </c>
      <c r="H85" s="99">
        <v>0</v>
      </c>
      <c r="J85" s="70"/>
      <c r="K85" s="67" t="e">
        <f>VLOOKUP(J85,'Activity Category'!A$18:B$28,2,FALSE)</f>
        <v>#N/A</v>
      </c>
      <c r="L85" s="8">
        <f t="shared" si="4"/>
        <v>0</v>
      </c>
      <c r="N85" s="26"/>
      <c r="O85" s="7" t="e">
        <f>VLOOKUP(N85,'Activity Category'!A$35:B$43,2,FALSE)</f>
        <v>#N/A</v>
      </c>
      <c r="P85" s="8">
        <f t="shared" si="3"/>
        <v>0</v>
      </c>
      <c r="R85" s="26"/>
      <c r="S85" s="67" t="e">
        <f>VLOOKUP(R85,'Activity Category'!A$50:B$60,2,FALSE)</f>
        <v>#N/A</v>
      </c>
      <c r="T85" s="8">
        <f t="shared" si="5"/>
        <v>0</v>
      </c>
    </row>
    <row r="86" spans="1:20" ht="15" thickBot="1" x14ac:dyDescent="0.35">
      <c r="A86" s="95"/>
      <c r="B86" s="7"/>
      <c r="C86" s="7"/>
      <c r="D86" s="7"/>
      <c r="E86" s="7"/>
      <c r="F86" s="7"/>
      <c r="G86" s="7" t="e">
        <f>VLOOKUP(F86,'Activity Category'!A$5:B$11,2,FALSE)</f>
        <v>#N/A</v>
      </c>
      <c r="H86" s="99">
        <v>0</v>
      </c>
      <c r="J86" s="70"/>
      <c r="K86" s="67" t="e">
        <f>VLOOKUP(J86,'Activity Category'!A$18:B$28,2,FALSE)</f>
        <v>#N/A</v>
      </c>
      <c r="L86" s="8">
        <f t="shared" si="4"/>
        <v>0</v>
      </c>
      <c r="N86" s="26"/>
      <c r="O86" s="7" t="e">
        <f>VLOOKUP(N86,'Activity Category'!A$35:B$43,2,FALSE)</f>
        <v>#N/A</v>
      </c>
      <c r="P86" s="8">
        <f t="shared" si="3"/>
        <v>0</v>
      </c>
      <c r="R86" s="26"/>
      <c r="S86" s="67" t="e">
        <f>VLOOKUP(R86,'Activity Category'!A$50:B$60,2,FALSE)</f>
        <v>#N/A</v>
      </c>
      <c r="T86" s="8">
        <f t="shared" si="5"/>
        <v>0</v>
      </c>
    </row>
    <row r="87" spans="1:20" ht="15" thickBot="1" x14ac:dyDescent="0.35">
      <c r="A87" s="96"/>
      <c r="B87" s="7"/>
      <c r="C87" s="7"/>
      <c r="D87" s="7"/>
      <c r="E87" s="7"/>
      <c r="F87" s="7"/>
      <c r="G87" s="7" t="e">
        <f>VLOOKUP(F87,'Activity Category'!A$5:B$11,2,FALSE)</f>
        <v>#N/A</v>
      </c>
      <c r="H87" s="99">
        <v>0</v>
      </c>
      <c r="J87" s="70"/>
      <c r="K87" s="67" t="e">
        <f>VLOOKUP(J87,'Activity Category'!A$18:B$28,2,FALSE)</f>
        <v>#N/A</v>
      </c>
      <c r="L87" s="8">
        <f t="shared" si="4"/>
        <v>0</v>
      </c>
      <c r="N87" s="26"/>
      <c r="O87" s="7" t="e">
        <f>VLOOKUP(N87,'Activity Category'!A$35:B$43,2,FALSE)</f>
        <v>#N/A</v>
      </c>
      <c r="P87" s="8">
        <f t="shared" si="3"/>
        <v>0</v>
      </c>
      <c r="R87" s="26"/>
      <c r="S87" s="67" t="e">
        <f>VLOOKUP(R87,'Activity Category'!A$50:B$60,2,FALSE)</f>
        <v>#N/A</v>
      </c>
      <c r="T87" s="8">
        <f t="shared" si="5"/>
        <v>0</v>
      </c>
    </row>
    <row r="88" spans="1:20" ht="15" thickBot="1" x14ac:dyDescent="0.35">
      <c r="A88" s="96"/>
      <c r="B88" s="7"/>
      <c r="C88" s="7"/>
      <c r="D88" s="7"/>
      <c r="E88" s="7"/>
      <c r="F88" s="7"/>
      <c r="G88" s="7" t="e">
        <f>VLOOKUP(F88,'Activity Category'!A$5:B$11,2,FALSE)</f>
        <v>#N/A</v>
      </c>
      <c r="H88" s="99">
        <v>0</v>
      </c>
      <c r="J88" s="70"/>
      <c r="K88" s="67" t="e">
        <f>VLOOKUP(J88,'Activity Category'!A$18:B$28,2,FALSE)</f>
        <v>#N/A</v>
      </c>
      <c r="L88" s="8">
        <f t="shared" si="4"/>
        <v>0</v>
      </c>
      <c r="N88" s="26"/>
      <c r="O88" s="7" t="e">
        <f>VLOOKUP(N88,'Activity Category'!A$35:B$43,2,FALSE)</f>
        <v>#N/A</v>
      </c>
      <c r="P88" s="8">
        <f t="shared" si="3"/>
        <v>0</v>
      </c>
      <c r="R88" s="26"/>
      <c r="S88" s="67" t="e">
        <f>VLOOKUP(R88,'Activity Category'!A$50:B$60,2,FALSE)</f>
        <v>#N/A</v>
      </c>
      <c r="T88" s="8">
        <f t="shared" si="5"/>
        <v>0</v>
      </c>
    </row>
    <row r="89" spans="1:20" ht="15" thickBot="1" x14ac:dyDescent="0.35">
      <c r="A89" s="96"/>
      <c r="B89" s="7"/>
      <c r="C89" s="7"/>
      <c r="D89" s="7"/>
      <c r="E89" s="7"/>
      <c r="F89" s="7"/>
      <c r="G89" s="7" t="e">
        <f>VLOOKUP(F89,'Activity Category'!A$5:B$11,2,FALSE)</f>
        <v>#N/A</v>
      </c>
      <c r="H89" s="99">
        <v>0</v>
      </c>
      <c r="J89" s="70"/>
      <c r="K89" s="67" t="e">
        <f>VLOOKUP(J89,'Activity Category'!A$18:B$28,2,FALSE)</f>
        <v>#N/A</v>
      </c>
      <c r="L89" s="8">
        <f t="shared" si="4"/>
        <v>0</v>
      </c>
      <c r="N89" s="26"/>
      <c r="O89" s="7" t="e">
        <f>VLOOKUP(N89,'Activity Category'!A$35:B$43,2,FALSE)</f>
        <v>#N/A</v>
      </c>
      <c r="P89" s="8">
        <f t="shared" si="3"/>
        <v>0</v>
      </c>
      <c r="R89" s="26"/>
      <c r="S89" s="67" t="e">
        <f>VLOOKUP(R89,'Activity Category'!A$50:B$60,2,FALSE)</f>
        <v>#N/A</v>
      </c>
      <c r="T89" s="8">
        <f t="shared" si="5"/>
        <v>0</v>
      </c>
    </row>
    <row r="90" spans="1:20" ht="15" thickBot="1" x14ac:dyDescent="0.35">
      <c r="A90" s="96"/>
      <c r="B90" s="7"/>
      <c r="C90" s="7"/>
      <c r="D90" s="7"/>
      <c r="E90" s="7"/>
      <c r="F90" s="7"/>
      <c r="G90" s="7" t="e">
        <f>VLOOKUP(F90,'Activity Category'!A$5:B$11,2,FALSE)</f>
        <v>#N/A</v>
      </c>
      <c r="H90" s="99">
        <v>0</v>
      </c>
      <c r="J90" s="70"/>
      <c r="K90" s="67" t="e">
        <f>VLOOKUP(J90,'Activity Category'!A$18:B$28,2,FALSE)</f>
        <v>#N/A</v>
      </c>
      <c r="L90" s="8">
        <f t="shared" si="4"/>
        <v>0</v>
      </c>
      <c r="N90" s="26"/>
      <c r="O90" s="7" t="e">
        <f>VLOOKUP(N90,'Activity Category'!A$35:B$43,2,FALSE)</f>
        <v>#N/A</v>
      </c>
      <c r="P90" s="8">
        <f t="shared" si="3"/>
        <v>0</v>
      </c>
      <c r="R90" s="26"/>
      <c r="S90" s="67" t="e">
        <f>VLOOKUP(R90,'Activity Category'!A$50:B$60,2,FALSE)</f>
        <v>#N/A</v>
      </c>
      <c r="T90" s="8">
        <f t="shared" si="5"/>
        <v>0</v>
      </c>
    </row>
    <row r="91" spans="1:20" ht="15" thickBot="1" x14ac:dyDescent="0.35">
      <c r="A91" s="95"/>
      <c r="B91" s="7"/>
      <c r="C91" s="7"/>
      <c r="D91" s="7"/>
      <c r="E91" s="7"/>
      <c r="F91" s="7"/>
      <c r="G91" s="7" t="e">
        <f>VLOOKUP(F91,'Activity Category'!A$5:B$11,2,FALSE)</f>
        <v>#N/A</v>
      </c>
      <c r="H91" s="99">
        <v>0</v>
      </c>
      <c r="J91" s="70"/>
      <c r="K91" s="67" t="e">
        <f>VLOOKUP(J91,'Activity Category'!A$18:B$28,2,FALSE)</f>
        <v>#N/A</v>
      </c>
      <c r="L91" s="8">
        <f t="shared" si="4"/>
        <v>0</v>
      </c>
      <c r="N91" s="26"/>
      <c r="O91" s="7" t="e">
        <f>VLOOKUP(N91,'Activity Category'!A$35:B$43,2,FALSE)</f>
        <v>#N/A</v>
      </c>
      <c r="P91" s="8">
        <f t="shared" si="3"/>
        <v>0</v>
      </c>
      <c r="R91" s="26"/>
      <c r="S91" s="67" t="e">
        <f>VLOOKUP(R91,'Activity Category'!A$50:B$60,2,FALSE)</f>
        <v>#N/A</v>
      </c>
      <c r="T91" s="8">
        <f t="shared" si="5"/>
        <v>0</v>
      </c>
    </row>
    <row r="92" spans="1:20" ht="15" thickBot="1" x14ac:dyDescent="0.35">
      <c r="A92" s="96"/>
      <c r="B92" s="7"/>
      <c r="C92" s="7"/>
      <c r="D92" s="7"/>
      <c r="E92" s="7"/>
      <c r="F92" s="7"/>
      <c r="G92" s="7" t="e">
        <f>VLOOKUP(F92,'Activity Category'!A$5:B$11,2,FALSE)</f>
        <v>#N/A</v>
      </c>
      <c r="H92" s="99">
        <v>0</v>
      </c>
      <c r="J92" s="70"/>
      <c r="K92" s="67" t="e">
        <f>VLOOKUP(J92,'Activity Category'!A$18:B$28,2,FALSE)</f>
        <v>#N/A</v>
      </c>
      <c r="L92" s="8">
        <f t="shared" si="4"/>
        <v>0</v>
      </c>
      <c r="N92" s="26"/>
      <c r="O92" s="7" t="e">
        <f>VLOOKUP(N92,'Activity Category'!A$35:B$43,2,FALSE)</f>
        <v>#N/A</v>
      </c>
      <c r="P92" s="8">
        <f t="shared" si="3"/>
        <v>0</v>
      </c>
      <c r="R92" s="26"/>
      <c r="S92" s="67" t="e">
        <f>VLOOKUP(R92,'Activity Category'!A$50:B$60,2,FALSE)</f>
        <v>#N/A</v>
      </c>
      <c r="T92" s="8">
        <f t="shared" si="5"/>
        <v>0</v>
      </c>
    </row>
    <row r="93" spans="1:20" ht="15" thickBot="1" x14ac:dyDescent="0.35">
      <c r="A93" s="96"/>
      <c r="B93" s="7"/>
      <c r="C93" s="7"/>
      <c r="D93" s="7"/>
      <c r="E93" s="7"/>
      <c r="F93" s="7"/>
      <c r="G93" s="7" t="e">
        <f>VLOOKUP(F93,'Activity Category'!A$5:B$11,2,FALSE)</f>
        <v>#N/A</v>
      </c>
      <c r="H93" s="99">
        <v>0</v>
      </c>
      <c r="J93" s="70"/>
      <c r="K93" s="67" t="e">
        <f>VLOOKUP(J93,'Activity Category'!A$18:B$28,2,FALSE)</f>
        <v>#N/A</v>
      </c>
      <c r="L93" s="8">
        <f t="shared" si="4"/>
        <v>0</v>
      </c>
      <c r="N93" s="26"/>
      <c r="O93" s="7" t="e">
        <f>VLOOKUP(N93,'Activity Category'!A$35:B$43,2,FALSE)</f>
        <v>#N/A</v>
      </c>
      <c r="P93" s="8">
        <f t="shared" si="3"/>
        <v>0</v>
      </c>
      <c r="R93" s="26"/>
      <c r="S93" s="67" t="e">
        <f>VLOOKUP(R93,'Activity Category'!A$50:B$60,2,FALSE)</f>
        <v>#N/A</v>
      </c>
      <c r="T93" s="8">
        <f t="shared" si="5"/>
        <v>0</v>
      </c>
    </row>
    <row r="94" spans="1:20" ht="15" thickBot="1" x14ac:dyDescent="0.35">
      <c r="A94" s="96"/>
      <c r="B94" s="7"/>
      <c r="C94" s="7"/>
      <c r="D94" s="7"/>
      <c r="E94" s="7"/>
      <c r="F94" s="7"/>
      <c r="G94" s="7" t="e">
        <f>VLOOKUP(F94,'Activity Category'!A$5:B$11,2,FALSE)</f>
        <v>#N/A</v>
      </c>
      <c r="H94" s="99">
        <v>0</v>
      </c>
      <c r="J94" s="70"/>
      <c r="K94" s="67" t="e">
        <f>VLOOKUP(J94,'Activity Category'!A$18:B$28,2,FALSE)</f>
        <v>#N/A</v>
      </c>
      <c r="L94" s="8">
        <f t="shared" si="4"/>
        <v>0</v>
      </c>
      <c r="N94" s="26"/>
      <c r="O94" s="7" t="e">
        <f>VLOOKUP(N94,'Activity Category'!A$35:B$43,2,FALSE)</f>
        <v>#N/A</v>
      </c>
      <c r="P94" s="8">
        <f t="shared" si="3"/>
        <v>0</v>
      </c>
      <c r="R94" s="26"/>
      <c r="S94" s="67" t="e">
        <f>VLOOKUP(R94,'Activity Category'!A$50:B$60,2,FALSE)</f>
        <v>#N/A</v>
      </c>
      <c r="T94" s="8">
        <f t="shared" si="5"/>
        <v>0</v>
      </c>
    </row>
    <row r="95" spans="1:20" ht="15" thickBot="1" x14ac:dyDescent="0.35">
      <c r="A95" s="96"/>
      <c r="B95" s="7"/>
      <c r="C95" s="7"/>
      <c r="D95" s="7"/>
      <c r="E95" s="7"/>
      <c r="F95" s="7"/>
      <c r="G95" s="7" t="e">
        <f>VLOOKUP(F95,'Activity Category'!A$5:B$11,2,FALSE)</f>
        <v>#N/A</v>
      </c>
      <c r="H95" s="99">
        <v>0</v>
      </c>
      <c r="J95" s="70"/>
      <c r="K95" s="67" t="e">
        <f>VLOOKUP(J95,'Activity Category'!A$18:B$28,2,FALSE)</f>
        <v>#N/A</v>
      </c>
      <c r="L95" s="8">
        <f t="shared" si="4"/>
        <v>0</v>
      </c>
      <c r="N95" s="26"/>
      <c r="O95" s="7" t="e">
        <f>VLOOKUP(N95,'Activity Category'!A$35:B$43,2,FALSE)</f>
        <v>#N/A</v>
      </c>
      <c r="P95" s="8">
        <f t="shared" si="3"/>
        <v>0</v>
      </c>
      <c r="R95" s="26"/>
      <c r="S95" s="67" t="e">
        <f>VLOOKUP(R95,'Activity Category'!A$50:B$60,2,FALSE)</f>
        <v>#N/A</v>
      </c>
      <c r="T95" s="8">
        <f t="shared" si="5"/>
        <v>0</v>
      </c>
    </row>
    <row r="96" spans="1:20" ht="15" thickBot="1" x14ac:dyDescent="0.35">
      <c r="A96" s="96"/>
      <c r="B96" s="7"/>
      <c r="C96" s="7"/>
      <c r="D96" s="7"/>
      <c r="E96" s="7"/>
      <c r="F96" s="7"/>
      <c r="G96" s="7" t="e">
        <f>VLOOKUP(F96,'Activity Category'!A$5:B$11,2,FALSE)</f>
        <v>#N/A</v>
      </c>
      <c r="H96" s="99">
        <v>0</v>
      </c>
      <c r="J96" s="70"/>
      <c r="K96" s="67" t="e">
        <f>VLOOKUP(J96,'Activity Category'!A$18:B$28,2,FALSE)</f>
        <v>#N/A</v>
      </c>
      <c r="L96" s="8">
        <f t="shared" si="4"/>
        <v>0</v>
      </c>
      <c r="N96" s="26"/>
      <c r="O96" s="7" t="e">
        <f>VLOOKUP(N96,'Activity Category'!A$35:B$43,2,FALSE)</f>
        <v>#N/A</v>
      </c>
      <c r="P96" s="8">
        <f t="shared" si="3"/>
        <v>0</v>
      </c>
      <c r="R96" s="26"/>
      <c r="S96" s="67" t="e">
        <f>VLOOKUP(R96,'Activity Category'!A$50:B$60,2,FALSE)</f>
        <v>#N/A</v>
      </c>
      <c r="T96" s="8">
        <f t="shared" si="5"/>
        <v>0</v>
      </c>
    </row>
    <row r="97" spans="1:20" ht="15" thickBot="1" x14ac:dyDescent="0.35">
      <c r="A97" s="95"/>
      <c r="B97" s="7"/>
      <c r="C97" s="7"/>
      <c r="D97" s="7"/>
      <c r="E97" s="7"/>
      <c r="F97" s="7"/>
      <c r="G97" s="7" t="e">
        <f>VLOOKUP(F97,'Activity Category'!A$5:B$11,2,FALSE)</f>
        <v>#N/A</v>
      </c>
      <c r="H97" s="99">
        <v>0</v>
      </c>
      <c r="J97" s="70"/>
      <c r="K97" s="67" t="e">
        <f>VLOOKUP(J97,'Activity Category'!A$18:B$28,2,FALSE)</f>
        <v>#N/A</v>
      </c>
      <c r="L97" s="8">
        <f t="shared" si="4"/>
        <v>0</v>
      </c>
      <c r="N97" s="26"/>
      <c r="O97" s="7" t="e">
        <f>VLOOKUP(N97,'Activity Category'!A$35:B$43,2,FALSE)</f>
        <v>#N/A</v>
      </c>
      <c r="P97" s="8">
        <f t="shared" si="3"/>
        <v>0</v>
      </c>
      <c r="R97" s="26"/>
      <c r="S97" s="67" t="e">
        <f>VLOOKUP(R97,'Activity Category'!A$50:B$60,2,FALSE)</f>
        <v>#N/A</v>
      </c>
      <c r="T97" s="8">
        <f t="shared" si="5"/>
        <v>0</v>
      </c>
    </row>
    <row r="98" spans="1:20" ht="15" thickBot="1" x14ac:dyDescent="0.35">
      <c r="A98" s="96"/>
      <c r="B98" s="7"/>
      <c r="C98" s="7"/>
      <c r="D98" s="7"/>
      <c r="E98" s="7"/>
      <c r="F98" s="7"/>
      <c r="G98" s="7" t="e">
        <f>VLOOKUP(F98,'Activity Category'!A$5:B$11,2,FALSE)</f>
        <v>#N/A</v>
      </c>
      <c r="H98" s="99">
        <v>0</v>
      </c>
      <c r="J98" s="70"/>
      <c r="K98" s="67" t="e">
        <f>VLOOKUP(J98,'Activity Category'!A$18:B$28,2,FALSE)</f>
        <v>#N/A</v>
      </c>
      <c r="L98" s="8">
        <f t="shared" si="4"/>
        <v>0</v>
      </c>
      <c r="N98" s="26"/>
      <c r="O98" s="7" t="e">
        <f>VLOOKUP(N98,'Activity Category'!A$35:B$43,2,FALSE)</f>
        <v>#N/A</v>
      </c>
      <c r="P98" s="8">
        <f t="shared" si="3"/>
        <v>0</v>
      </c>
      <c r="R98" s="26"/>
      <c r="S98" s="67" t="e">
        <f>VLOOKUP(R98,'Activity Category'!A$50:B$60,2,FALSE)</f>
        <v>#N/A</v>
      </c>
      <c r="T98" s="8">
        <f t="shared" si="5"/>
        <v>0</v>
      </c>
    </row>
    <row r="99" spans="1:20" ht="15" thickBot="1" x14ac:dyDescent="0.35">
      <c r="A99" s="95"/>
      <c r="B99" s="7"/>
      <c r="C99" s="7"/>
      <c r="D99" s="7"/>
      <c r="E99" s="7"/>
      <c r="F99" s="7"/>
      <c r="G99" s="7" t="e">
        <f>VLOOKUP(F99,'Activity Category'!A$5:B$11,2,FALSE)</f>
        <v>#N/A</v>
      </c>
      <c r="H99" s="99">
        <v>0</v>
      </c>
      <c r="J99" s="70"/>
      <c r="K99" s="67" t="e">
        <f>VLOOKUP(J99,'Activity Category'!A$18:B$28,2,FALSE)</f>
        <v>#N/A</v>
      </c>
      <c r="L99" s="8">
        <f t="shared" si="4"/>
        <v>0</v>
      </c>
      <c r="N99" s="26"/>
      <c r="O99" s="7" t="e">
        <f>VLOOKUP(N99,'Activity Category'!A$35:B$43,2,FALSE)</f>
        <v>#N/A</v>
      </c>
      <c r="P99" s="8">
        <f t="shared" si="3"/>
        <v>0</v>
      </c>
      <c r="R99" s="26"/>
      <c r="S99" s="67" t="e">
        <f>VLOOKUP(R99,'Activity Category'!A$50:B$60,2,FALSE)</f>
        <v>#N/A</v>
      </c>
      <c r="T99" s="8">
        <f t="shared" si="5"/>
        <v>0</v>
      </c>
    </row>
    <row r="100" spans="1:20" ht="15" thickBot="1" x14ac:dyDescent="0.35">
      <c r="A100" s="95"/>
      <c r="B100" s="7"/>
      <c r="C100" s="7"/>
      <c r="D100" s="7"/>
      <c r="E100" s="7"/>
      <c r="F100" s="7"/>
      <c r="G100" s="7" t="e">
        <f>VLOOKUP(F100,'Activity Category'!A$5:B$11,2,FALSE)</f>
        <v>#N/A</v>
      </c>
      <c r="H100" s="99">
        <v>0</v>
      </c>
      <c r="J100" s="70"/>
      <c r="K100" s="67" t="e">
        <f>VLOOKUP(J100,'Activity Category'!A$18:B$28,2,FALSE)</f>
        <v>#N/A</v>
      </c>
      <c r="L100" s="8">
        <f t="shared" si="4"/>
        <v>0</v>
      </c>
      <c r="N100" s="26"/>
      <c r="O100" s="7" t="e">
        <f>VLOOKUP(N100,'Activity Category'!A$35:B$43,2,FALSE)</f>
        <v>#N/A</v>
      </c>
      <c r="P100" s="8">
        <f t="shared" si="3"/>
        <v>0</v>
      </c>
      <c r="R100" s="26"/>
      <c r="S100" s="67" t="e">
        <f>VLOOKUP(R100,'Activity Category'!A$50:B$60,2,FALSE)</f>
        <v>#N/A</v>
      </c>
      <c r="T100" s="8">
        <f t="shared" si="5"/>
        <v>0</v>
      </c>
    </row>
    <row r="101" spans="1:20" ht="15" thickBot="1" x14ac:dyDescent="0.35">
      <c r="A101" s="95"/>
      <c r="B101" s="7"/>
      <c r="C101" s="7"/>
      <c r="D101" s="7"/>
      <c r="E101" s="7"/>
      <c r="F101" s="7"/>
      <c r="G101" s="7" t="e">
        <f>VLOOKUP(F101,'Activity Category'!A$5:B$11,2,FALSE)</f>
        <v>#N/A</v>
      </c>
      <c r="H101" s="99">
        <v>0</v>
      </c>
      <c r="J101" s="70"/>
      <c r="K101" s="67" t="e">
        <f>VLOOKUP(J101,'Activity Category'!A$18:B$28,2,FALSE)</f>
        <v>#N/A</v>
      </c>
      <c r="L101" s="8">
        <f t="shared" si="4"/>
        <v>0</v>
      </c>
      <c r="N101" s="26"/>
      <c r="O101" s="7" t="e">
        <f>VLOOKUP(N101,'Activity Category'!A$35:B$43,2,FALSE)</f>
        <v>#N/A</v>
      </c>
      <c r="P101" s="8">
        <f t="shared" si="3"/>
        <v>0</v>
      </c>
      <c r="R101" s="26"/>
      <c r="S101" s="67" t="e">
        <f>VLOOKUP(R101,'Activity Category'!A$50:B$60,2,FALSE)</f>
        <v>#N/A</v>
      </c>
      <c r="T101" s="8">
        <f t="shared" si="5"/>
        <v>0</v>
      </c>
    </row>
    <row r="102" spans="1:20" ht="15" thickBot="1" x14ac:dyDescent="0.35">
      <c r="A102" s="96"/>
      <c r="B102" s="7"/>
      <c r="C102" s="7"/>
      <c r="D102" s="7"/>
      <c r="E102" s="7"/>
      <c r="F102" s="7"/>
      <c r="G102" s="7" t="e">
        <f>VLOOKUP(F102,'Activity Category'!A$5:B$11,2,FALSE)</f>
        <v>#N/A</v>
      </c>
      <c r="H102" s="99">
        <v>0</v>
      </c>
      <c r="J102" s="70"/>
      <c r="K102" s="67" t="e">
        <f>VLOOKUP(J102,'Activity Category'!A$18:B$28,2,FALSE)</f>
        <v>#N/A</v>
      </c>
      <c r="L102" s="8">
        <f t="shared" si="4"/>
        <v>0</v>
      </c>
      <c r="N102" s="26"/>
      <c r="O102" s="7" t="e">
        <f>VLOOKUP(N102,'Activity Category'!A$35:B$43,2,FALSE)</f>
        <v>#N/A</v>
      </c>
      <c r="P102" s="8">
        <f t="shared" si="3"/>
        <v>0</v>
      </c>
      <c r="R102" s="26"/>
      <c r="S102" s="67" t="e">
        <f>VLOOKUP(R102,'Activity Category'!A$50:B$60,2,FALSE)</f>
        <v>#N/A</v>
      </c>
      <c r="T102" s="8">
        <f t="shared" si="5"/>
        <v>0</v>
      </c>
    </row>
    <row r="103" spans="1:20" ht="15" thickBot="1" x14ac:dyDescent="0.35">
      <c r="A103" s="96"/>
      <c r="B103" s="7"/>
      <c r="C103" s="7"/>
      <c r="D103" s="7"/>
      <c r="E103" s="7"/>
      <c r="F103" s="7"/>
      <c r="G103" s="7" t="e">
        <f>VLOOKUP(F103,'Activity Category'!A$5:B$11,2,FALSE)</f>
        <v>#N/A</v>
      </c>
      <c r="H103" s="99">
        <v>0</v>
      </c>
      <c r="J103" s="70"/>
      <c r="K103" s="67" t="e">
        <f>VLOOKUP(J103,'Activity Category'!A$18:B$28,2,FALSE)</f>
        <v>#N/A</v>
      </c>
      <c r="L103" s="8">
        <f t="shared" si="4"/>
        <v>0</v>
      </c>
      <c r="N103" s="26"/>
      <c r="O103" s="7" t="e">
        <f>VLOOKUP(N103,'Activity Category'!A$35:B$43,2,FALSE)</f>
        <v>#N/A</v>
      </c>
      <c r="P103" s="8">
        <f t="shared" si="3"/>
        <v>0</v>
      </c>
      <c r="R103" s="26"/>
      <c r="S103" s="67" t="e">
        <f>VLOOKUP(R103,'Activity Category'!A$50:B$60,2,FALSE)</f>
        <v>#N/A</v>
      </c>
      <c r="T103" s="8">
        <f t="shared" si="5"/>
        <v>0</v>
      </c>
    </row>
    <row r="104" spans="1:20" ht="15" thickBot="1" x14ac:dyDescent="0.35">
      <c r="A104" s="95"/>
      <c r="B104" s="7"/>
      <c r="C104" s="7"/>
      <c r="D104" s="7"/>
      <c r="E104" s="7"/>
      <c r="F104" s="7"/>
      <c r="G104" s="7" t="e">
        <f>VLOOKUP(F104,'Activity Category'!A$5:B$11,2,FALSE)</f>
        <v>#N/A</v>
      </c>
      <c r="H104" s="99">
        <v>0</v>
      </c>
      <c r="J104" s="70"/>
      <c r="K104" s="67" t="e">
        <f>VLOOKUP(J104,'Activity Category'!A$18:B$28,2,FALSE)</f>
        <v>#N/A</v>
      </c>
      <c r="L104" s="8">
        <f t="shared" si="4"/>
        <v>0</v>
      </c>
      <c r="N104" s="26"/>
      <c r="O104" s="7" t="e">
        <f>VLOOKUP(N104,'Activity Category'!A$35:B$43,2,FALSE)</f>
        <v>#N/A</v>
      </c>
      <c r="P104" s="8">
        <f t="shared" si="3"/>
        <v>0</v>
      </c>
      <c r="R104" s="26"/>
      <c r="S104" s="67" t="e">
        <f>VLOOKUP(R104,'Activity Category'!A$50:B$60,2,FALSE)</f>
        <v>#N/A</v>
      </c>
      <c r="T104" s="8">
        <f t="shared" si="5"/>
        <v>0</v>
      </c>
    </row>
    <row r="105" spans="1:20" ht="15" thickBot="1" x14ac:dyDescent="0.35">
      <c r="A105" s="95"/>
      <c r="B105" s="7"/>
      <c r="C105" s="7"/>
      <c r="D105" s="7"/>
      <c r="E105" s="7"/>
      <c r="F105" s="7"/>
      <c r="G105" s="7" t="e">
        <f>VLOOKUP(F105,'Activity Category'!A$5:B$11,2,FALSE)</f>
        <v>#N/A</v>
      </c>
      <c r="H105" s="99">
        <v>0</v>
      </c>
      <c r="J105" s="70"/>
      <c r="K105" s="67" t="e">
        <f>VLOOKUP(J105,'Activity Category'!A$18:B$28,2,FALSE)</f>
        <v>#N/A</v>
      </c>
      <c r="L105" s="8">
        <f t="shared" si="4"/>
        <v>0</v>
      </c>
      <c r="N105" s="26"/>
      <c r="O105" s="7" t="e">
        <f>VLOOKUP(N105,'Activity Category'!A$35:B$43,2,FALSE)</f>
        <v>#N/A</v>
      </c>
      <c r="P105" s="8">
        <f t="shared" si="3"/>
        <v>0</v>
      </c>
      <c r="R105" s="26"/>
      <c r="S105" s="67" t="e">
        <f>VLOOKUP(R105,'Activity Category'!A$50:B$60,2,FALSE)</f>
        <v>#N/A</v>
      </c>
      <c r="T105" s="8">
        <f t="shared" si="5"/>
        <v>0</v>
      </c>
    </row>
    <row r="106" spans="1:20" ht="15" thickBot="1" x14ac:dyDescent="0.35">
      <c r="A106" s="96"/>
      <c r="B106" s="7"/>
      <c r="C106" s="7"/>
      <c r="D106" s="7"/>
      <c r="E106" s="7"/>
      <c r="F106" s="7"/>
      <c r="G106" s="7" t="e">
        <f>VLOOKUP(F106,'Activity Category'!A$5:B$11,2,FALSE)</f>
        <v>#N/A</v>
      </c>
      <c r="H106" s="99">
        <v>0</v>
      </c>
      <c r="J106" s="70"/>
      <c r="K106" s="67" t="e">
        <f>VLOOKUP(J106,'Activity Category'!A$18:B$28,2,FALSE)</f>
        <v>#N/A</v>
      </c>
      <c r="L106" s="8">
        <f t="shared" si="4"/>
        <v>0</v>
      </c>
      <c r="N106" s="26"/>
      <c r="O106" s="7" t="e">
        <f>VLOOKUP(N106,'Activity Category'!A$35:B$43,2,FALSE)</f>
        <v>#N/A</v>
      </c>
      <c r="P106" s="8">
        <f t="shared" si="3"/>
        <v>0</v>
      </c>
      <c r="R106" s="26"/>
      <c r="S106" s="67" t="e">
        <f>VLOOKUP(R106,'Activity Category'!A$50:B$60,2,FALSE)</f>
        <v>#N/A</v>
      </c>
      <c r="T106" s="8">
        <f t="shared" si="5"/>
        <v>0</v>
      </c>
    </row>
    <row r="107" spans="1:20" ht="15" thickBot="1" x14ac:dyDescent="0.35">
      <c r="A107" s="96"/>
      <c r="B107" s="7"/>
      <c r="C107" s="7"/>
      <c r="D107" s="7"/>
      <c r="E107" s="7"/>
      <c r="F107" s="7"/>
      <c r="G107" s="7" t="e">
        <f>VLOOKUP(F107,'Activity Category'!A$5:B$11,2,FALSE)</f>
        <v>#N/A</v>
      </c>
      <c r="H107" s="99">
        <v>0</v>
      </c>
      <c r="J107" s="70"/>
      <c r="K107" s="67" t="e">
        <f>VLOOKUP(J107,'Activity Category'!A$18:B$28,2,FALSE)</f>
        <v>#N/A</v>
      </c>
      <c r="L107" s="8">
        <f t="shared" si="4"/>
        <v>0</v>
      </c>
      <c r="N107" s="26"/>
      <c r="O107" s="7" t="e">
        <f>VLOOKUP(N107,'Activity Category'!A$35:B$43,2,FALSE)</f>
        <v>#N/A</v>
      </c>
      <c r="P107" s="8">
        <f t="shared" si="3"/>
        <v>0</v>
      </c>
      <c r="R107" s="26"/>
      <c r="S107" s="67" t="e">
        <f>VLOOKUP(R107,'Activity Category'!A$50:B$60,2,FALSE)</f>
        <v>#N/A</v>
      </c>
      <c r="T107" s="8">
        <f t="shared" si="5"/>
        <v>0</v>
      </c>
    </row>
    <row r="108" spans="1:20" ht="15" thickBot="1" x14ac:dyDescent="0.35">
      <c r="A108" s="95"/>
      <c r="B108" s="7"/>
      <c r="C108" s="7"/>
      <c r="D108" s="7"/>
      <c r="E108" s="7"/>
      <c r="F108" s="7"/>
      <c r="G108" s="7" t="e">
        <f>VLOOKUP(F108,'Activity Category'!A$5:B$11,2,FALSE)</f>
        <v>#N/A</v>
      </c>
      <c r="H108" s="99">
        <v>0</v>
      </c>
      <c r="J108" s="70"/>
      <c r="K108" s="67" t="e">
        <f>VLOOKUP(J108,'Activity Category'!A$18:B$28,2,FALSE)</f>
        <v>#N/A</v>
      </c>
      <c r="L108" s="8">
        <f t="shared" si="4"/>
        <v>0</v>
      </c>
      <c r="N108" s="26"/>
      <c r="O108" s="7" t="e">
        <f>VLOOKUP(N108,'Activity Category'!A$35:B$43,2,FALSE)</f>
        <v>#N/A</v>
      </c>
      <c r="P108" s="8">
        <f t="shared" si="3"/>
        <v>0</v>
      </c>
      <c r="R108" s="26"/>
      <c r="S108" s="67" t="e">
        <f>VLOOKUP(R108,'Activity Category'!A$50:B$60,2,FALSE)</f>
        <v>#N/A</v>
      </c>
      <c r="T108" s="8">
        <f t="shared" si="5"/>
        <v>0</v>
      </c>
    </row>
    <row r="109" spans="1:20" ht="15" thickBot="1" x14ac:dyDescent="0.35">
      <c r="A109" s="95"/>
      <c r="B109" s="7"/>
      <c r="C109" s="7"/>
      <c r="D109" s="7"/>
      <c r="E109" s="7"/>
      <c r="F109" s="7"/>
      <c r="G109" s="7" t="e">
        <f>VLOOKUP(F109,'Activity Category'!A$5:B$11,2,FALSE)</f>
        <v>#N/A</v>
      </c>
      <c r="H109" s="99">
        <v>0</v>
      </c>
      <c r="J109" s="70"/>
      <c r="K109" s="67" t="e">
        <f>VLOOKUP(J109,'Activity Category'!A$18:B$28,2,FALSE)</f>
        <v>#N/A</v>
      </c>
      <c r="L109" s="8">
        <f t="shared" si="4"/>
        <v>0</v>
      </c>
      <c r="N109" s="26"/>
      <c r="O109" s="7" t="e">
        <f>VLOOKUP(N109,'Activity Category'!A$35:B$43,2,FALSE)</f>
        <v>#N/A</v>
      </c>
      <c r="P109" s="8">
        <f t="shared" si="3"/>
        <v>0</v>
      </c>
      <c r="R109" s="26"/>
      <c r="S109" s="67" t="e">
        <f>VLOOKUP(R109,'Activity Category'!A$50:B$60,2,FALSE)</f>
        <v>#N/A</v>
      </c>
      <c r="T109" s="8">
        <f t="shared" si="5"/>
        <v>0</v>
      </c>
    </row>
    <row r="110" spans="1:20" ht="15" thickBot="1" x14ac:dyDescent="0.35">
      <c r="A110" s="95"/>
      <c r="B110" s="7"/>
      <c r="C110" s="7"/>
      <c r="D110" s="7"/>
      <c r="E110" s="7"/>
      <c r="F110" s="7"/>
      <c r="G110" s="7" t="e">
        <f>VLOOKUP(F110,'Activity Category'!A$5:B$11,2,FALSE)</f>
        <v>#N/A</v>
      </c>
      <c r="H110" s="99">
        <v>0</v>
      </c>
      <c r="J110" s="70"/>
      <c r="K110" s="67" t="e">
        <f>VLOOKUP(J110,'Activity Category'!A$18:B$28,2,FALSE)</f>
        <v>#N/A</v>
      </c>
      <c r="L110" s="8">
        <f t="shared" si="4"/>
        <v>0</v>
      </c>
      <c r="N110" s="26"/>
      <c r="O110" s="7" t="e">
        <f>VLOOKUP(N110,'Activity Category'!A$35:B$43,2,FALSE)</f>
        <v>#N/A</v>
      </c>
      <c r="P110" s="8">
        <f t="shared" si="3"/>
        <v>0</v>
      </c>
      <c r="R110" s="26"/>
      <c r="S110" s="67" t="e">
        <f>VLOOKUP(R110,'Activity Category'!A$50:B$60,2,FALSE)</f>
        <v>#N/A</v>
      </c>
      <c r="T110" s="8">
        <f t="shared" si="5"/>
        <v>0</v>
      </c>
    </row>
    <row r="111" spans="1:20" ht="15" thickBot="1" x14ac:dyDescent="0.35">
      <c r="A111" s="95"/>
      <c r="B111" s="7"/>
      <c r="C111" s="7"/>
      <c r="D111" s="7"/>
      <c r="E111" s="7"/>
      <c r="F111" s="7"/>
      <c r="G111" s="7" t="e">
        <f>VLOOKUP(F111,'Activity Category'!A$5:B$11,2,FALSE)</f>
        <v>#N/A</v>
      </c>
      <c r="H111" s="99">
        <v>0</v>
      </c>
      <c r="J111" s="70"/>
      <c r="K111" s="67" t="e">
        <f>VLOOKUP(J111,'Activity Category'!A$18:B$28,2,FALSE)</f>
        <v>#N/A</v>
      </c>
      <c r="L111" s="8">
        <f t="shared" si="4"/>
        <v>0</v>
      </c>
      <c r="N111" s="26"/>
      <c r="O111" s="7" t="e">
        <f>VLOOKUP(N111,'Activity Category'!A$35:B$43,2,FALSE)</f>
        <v>#N/A</v>
      </c>
      <c r="P111" s="8">
        <f t="shared" si="3"/>
        <v>0</v>
      </c>
      <c r="R111" s="26"/>
      <c r="S111" s="67" t="e">
        <f>VLOOKUP(R111,'Activity Category'!A$50:B$60,2,FALSE)</f>
        <v>#N/A</v>
      </c>
      <c r="T111" s="8">
        <f t="shared" si="5"/>
        <v>0</v>
      </c>
    </row>
    <row r="112" spans="1:20" ht="15" thickBot="1" x14ac:dyDescent="0.35">
      <c r="A112" s="95"/>
      <c r="B112" s="7"/>
      <c r="C112" s="7"/>
      <c r="D112" s="7"/>
      <c r="E112" s="7"/>
      <c r="F112" s="7"/>
      <c r="G112" s="7" t="e">
        <f>VLOOKUP(F112,'Activity Category'!A$5:B$11,2,FALSE)</f>
        <v>#N/A</v>
      </c>
      <c r="H112" s="99">
        <v>0</v>
      </c>
      <c r="J112" s="70"/>
      <c r="K112" s="67" t="e">
        <f>VLOOKUP(J112,'Activity Category'!A$18:B$28,2,FALSE)</f>
        <v>#N/A</v>
      </c>
      <c r="L112" s="8">
        <f t="shared" si="4"/>
        <v>0</v>
      </c>
      <c r="N112" s="26"/>
      <c r="O112" s="7" t="e">
        <f>VLOOKUP(N112,'Activity Category'!A$35:B$43,2,FALSE)</f>
        <v>#N/A</v>
      </c>
      <c r="P112" s="8">
        <f t="shared" si="3"/>
        <v>0</v>
      </c>
      <c r="R112" s="26"/>
      <c r="S112" s="67" t="e">
        <f>VLOOKUP(R112,'Activity Category'!A$50:B$60,2,FALSE)</f>
        <v>#N/A</v>
      </c>
      <c r="T112" s="8">
        <f t="shared" si="5"/>
        <v>0</v>
      </c>
    </row>
    <row r="113" spans="1:20" ht="15" thickBot="1" x14ac:dyDescent="0.35">
      <c r="A113" s="96"/>
      <c r="B113" s="7"/>
      <c r="C113" s="7"/>
      <c r="D113" s="7"/>
      <c r="E113" s="7"/>
      <c r="F113" s="7"/>
      <c r="G113" s="7" t="e">
        <f>VLOOKUP(F113,'Activity Category'!A$5:B$11,2,FALSE)</f>
        <v>#N/A</v>
      </c>
      <c r="H113" s="99">
        <v>0</v>
      </c>
      <c r="J113" s="70"/>
      <c r="K113" s="67" t="e">
        <f>VLOOKUP(J113,'Activity Category'!A$18:B$28,2,FALSE)</f>
        <v>#N/A</v>
      </c>
      <c r="L113" s="8">
        <f t="shared" si="4"/>
        <v>0</v>
      </c>
      <c r="N113" s="26"/>
      <c r="O113" s="7" t="e">
        <f>VLOOKUP(N113,'Activity Category'!A$35:B$43,2,FALSE)</f>
        <v>#N/A</v>
      </c>
      <c r="P113" s="8">
        <f t="shared" si="3"/>
        <v>0</v>
      </c>
      <c r="R113" s="26"/>
      <c r="S113" s="67" t="e">
        <f>VLOOKUP(R113,'Activity Category'!A$50:B$60,2,FALSE)</f>
        <v>#N/A</v>
      </c>
      <c r="T113" s="8">
        <f t="shared" si="5"/>
        <v>0</v>
      </c>
    </row>
    <row r="114" spans="1:20" ht="15" thickBot="1" x14ac:dyDescent="0.35">
      <c r="A114" s="95"/>
      <c r="B114" s="7"/>
      <c r="C114" s="7"/>
      <c r="D114" s="7"/>
      <c r="E114" s="7"/>
      <c r="F114" s="7"/>
      <c r="G114" s="7" t="e">
        <f>VLOOKUP(F114,'Activity Category'!A$5:B$11,2,FALSE)</f>
        <v>#N/A</v>
      </c>
      <c r="H114" s="99">
        <v>0</v>
      </c>
      <c r="J114" s="70"/>
      <c r="K114" s="67" t="e">
        <f>VLOOKUP(J114,'Activity Category'!A$18:B$28,2,FALSE)</f>
        <v>#N/A</v>
      </c>
      <c r="L114" s="8">
        <f t="shared" si="4"/>
        <v>0</v>
      </c>
      <c r="N114" s="26"/>
      <c r="O114" s="7" t="e">
        <f>VLOOKUP(N114,'Activity Category'!A$35:B$43,2,FALSE)</f>
        <v>#N/A</v>
      </c>
      <c r="P114" s="8">
        <f t="shared" si="3"/>
        <v>0</v>
      </c>
      <c r="R114" s="26"/>
      <c r="S114" s="67" t="e">
        <f>VLOOKUP(R114,'Activity Category'!A$50:B$60,2,FALSE)</f>
        <v>#N/A</v>
      </c>
      <c r="T114" s="8">
        <f t="shared" si="5"/>
        <v>0</v>
      </c>
    </row>
    <row r="115" spans="1:20" ht="15" thickBot="1" x14ac:dyDescent="0.35">
      <c r="A115" s="95"/>
      <c r="B115" s="7"/>
      <c r="C115" s="7"/>
      <c r="D115" s="7"/>
      <c r="E115" s="7"/>
      <c r="F115" s="7"/>
      <c r="G115" s="7" t="e">
        <f>VLOOKUP(F115,'Activity Category'!A$5:B$11,2,FALSE)</f>
        <v>#N/A</v>
      </c>
      <c r="H115" s="99">
        <v>0</v>
      </c>
      <c r="J115" s="70"/>
      <c r="K115" s="67" t="e">
        <f>VLOOKUP(J115,'Activity Category'!A$18:B$28,2,FALSE)</f>
        <v>#N/A</v>
      </c>
      <c r="L115" s="8">
        <f t="shared" si="4"/>
        <v>0</v>
      </c>
      <c r="N115" s="26"/>
      <c r="O115" s="7" t="e">
        <f>VLOOKUP(N115,'Activity Category'!A$35:B$43,2,FALSE)</f>
        <v>#N/A</v>
      </c>
      <c r="P115" s="8">
        <f t="shared" si="3"/>
        <v>0</v>
      </c>
      <c r="R115" s="26"/>
      <c r="S115" s="67" t="e">
        <f>VLOOKUP(R115,'Activity Category'!A$50:B$60,2,FALSE)</f>
        <v>#N/A</v>
      </c>
      <c r="T115" s="8">
        <f t="shared" si="5"/>
        <v>0</v>
      </c>
    </row>
    <row r="116" spans="1:20" ht="15" thickBot="1" x14ac:dyDescent="0.35">
      <c r="A116" s="96"/>
      <c r="B116" s="7"/>
      <c r="C116" s="7"/>
      <c r="D116" s="7"/>
      <c r="E116" s="7"/>
      <c r="F116" s="7"/>
      <c r="G116" s="7" t="e">
        <f>VLOOKUP(F116,'Activity Category'!A$5:B$11,2,FALSE)</f>
        <v>#N/A</v>
      </c>
      <c r="H116" s="99">
        <v>0</v>
      </c>
      <c r="J116" s="70"/>
      <c r="K116" s="67" t="e">
        <f>VLOOKUP(J116,'Activity Category'!A$18:B$28,2,FALSE)</f>
        <v>#N/A</v>
      </c>
      <c r="L116" s="8">
        <f t="shared" si="4"/>
        <v>0</v>
      </c>
      <c r="N116" s="26"/>
      <c r="O116" s="7" t="e">
        <f>VLOOKUP(N116,'Activity Category'!A$35:B$43,2,FALSE)</f>
        <v>#N/A</v>
      </c>
      <c r="P116" s="8">
        <f t="shared" si="3"/>
        <v>0</v>
      </c>
      <c r="R116" s="26"/>
      <c r="S116" s="67" t="e">
        <f>VLOOKUP(R116,'Activity Category'!A$50:B$60,2,FALSE)</f>
        <v>#N/A</v>
      </c>
      <c r="T116" s="8">
        <f t="shared" si="5"/>
        <v>0</v>
      </c>
    </row>
    <row r="117" spans="1:20" ht="15" thickBot="1" x14ac:dyDescent="0.35">
      <c r="A117" s="96"/>
      <c r="B117" s="7"/>
      <c r="C117" s="7"/>
      <c r="D117" s="7"/>
      <c r="E117" s="7"/>
      <c r="F117" s="7"/>
      <c r="G117" s="7" t="e">
        <f>VLOOKUP(F117,'Activity Category'!A$5:B$11,2,FALSE)</f>
        <v>#N/A</v>
      </c>
      <c r="H117" s="99">
        <v>0</v>
      </c>
      <c r="J117" s="70"/>
      <c r="K117" s="67" t="e">
        <f>VLOOKUP(J117,'Activity Category'!A$18:B$28,2,FALSE)</f>
        <v>#N/A</v>
      </c>
      <c r="L117" s="8">
        <f t="shared" si="4"/>
        <v>0</v>
      </c>
      <c r="N117" s="26"/>
      <c r="O117" s="7" t="e">
        <f>VLOOKUP(N117,'Activity Category'!A$35:B$43,2,FALSE)</f>
        <v>#N/A</v>
      </c>
      <c r="P117" s="8">
        <f t="shared" si="3"/>
        <v>0</v>
      </c>
      <c r="R117" s="26"/>
      <c r="S117" s="67" t="e">
        <f>VLOOKUP(R117,'Activity Category'!A$50:B$60,2,FALSE)</f>
        <v>#N/A</v>
      </c>
      <c r="T117" s="8">
        <f t="shared" si="5"/>
        <v>0</v>
      </c>
    </row>
    <row r="118" spans="1:20" ht="15" thickBot="1" x14ac:dyDescent="0.35">
      <c r="A118" s="95"/>
      <c r="B118" s="7"/>
      <c r="C118" s="7"/>
      <c r="D118" s="7"/>
      <c r="E118" s="7"/>
      <c r="F118" s="7"/>
      <c r="G118" s="7" t="e">
        <f>VLOOKUP(F118,'Activity Category'!A$5:B$11,2,FALSE)</f>
        <v>#N/A</v>
      </c>
      <c r="H118" s="99">
        <v>0</v>
      </c>
      <c r="J118" s="70"/>
      <c r="K118" s="67" t="e">
        <f>VLOOKUP(J118,'Activity Category'!A$18:B$28,2,FALSE)</f>
        <v>#N/A</v>
      </c>
      <c r="L118" s="8">
        <f t="shared" si="4"/>
        <v>0</v>
      </c>
      <c r="N118" s="26"/>
      <c r="O118" s="7" t="e">
        <f>VLOOKUP(N118,'Activity Category'!A$35:B$43,2,FALSE)</f>
        <v>#N/A</v>
      </c>
      <c r="P118" s="8">
        <f t="shared" si="3"/>
        <v>0</v>
      </c>
      <c r="R118" s="26"/>
      <c r="S118" s="67" t="e">
        <f>VLOOKUP(R118,'Activity Category'!A$50:B$60,2,FALSE)</f>
        <v>#N/A</v>
      </c>
      <c r="T118" s="8">
        <f t="shared" si="5"/>
        <v>0</v>
      </c>
    </row>
    <row r="119" spans="1:20" ht="15" thickBot="1" x14ac:dyDescent="0.35">
      <c r="A119" s="95"/>
      <c r="B119" s="7"/>
      <c r="C119" s="7"/>
      <c r="D119" s="7"/>
      <c r="E119" s="7"/>
      <c r="F119" s="7"/>
      <c r="G119" s="7" t="e">
        <f>VLOOKUP(F119,'Activity Category'!A$5:B$11,2,FALSE)</f>
        <v>#N/A</v>
      </c>
      <c r="H119" s="99">
        <v>0</v>
      </c>
      <c r="J119" s="70"/>
      <c r="K119" s="67" t="e">
        <f>VLOOKUP(J119,'Activity Category'!A$18:B$28,2,FALSE)</f>
        <v>#N/A</v>
      </c>
      <c r="L119" s="8">
        <f t="shared" si="4"/>
        <v>0</v>
      </c>
      <c r="N119" s="26"/>
      <c r="O119" s="7" t="e">
        <f>VLOOKUP(N119,'Activity Category'!A$35:B$43,2,FALSE)</f>
        <v>#N/A</v>
      </c>
      <c r="P119" s="8">
        <f t="shared" si="3"/>
        <v>0</v>
      </c>
      <c r="R119" s="26"/>
      <c r="S119" s="67" t="e">
        <f>VLOOKUP(R119,'Activity Category'!A$50:B$60,2,FALSE)</f>
        <v>#N/A</v>
      </c>
      <c r="T119" s="8">
        <f t="shared" si="5"/>
        <v>0</v>
      </c>
    </row>
    <row r="120" spans="1:20" ht="15" thickBot="1" x14ac:dyDescent="0.35">
      <c r="A120" s="95"/>
      <c r="B120" s="7"/>
      <c r="C120" s="7"/>
      <c r="D120" s="7"/>
      <c r="E120" s="7"/>
      <c r="F120" s="7"/>
      <c r="G120" s="7" t="e">
        <f>VLOOKUP(F120,'Activity Category'!A$5:B$11,2,FALSE)</f>
        <v>#N/A</v>
      </c>
      <c r="H120" s="99">
        <v>0</v>
      </c>
      <c r="J120" s="70"/>
      <c r="K120" s="67" t="e">
        <f>VLOOKUP(J120,'Activity Category'!A$18:B$28,2,FALSE)</f>
        <v>#N/A</v>
      </c>
      <c r="L120" s="8">
        <f t="shared" si="4"/>
        <v>0</v>
      </c>
      <c r="N120" s="26"/>
      <c r="O120" s="7" t="e">
        <f>VLOOKUP(N120,'Activity Category'!A$35:B$43,2,FALSE)</f>
        <v>#N/A</v>
      </c>
      <c r="P120" s="8">
        <f t="shared" si="3"/>
        <v>0</v>
      </c>
      <c r="R120" s="26"/>
      <c r="S120" s="67" t="e">
        <f>VLOOKUP(R120,'Activity Category'!A$50:B$60,2,FALSE)</f>
        <v>#N/A</v>
      </c>
      <c r="T120" s="8">
        <f t="shared" si="5"/>
        <v>0</v>
      </c>
    </row>
    <row r="121" spans="1:20" ht="15" thickBot="1" x14ac:dyDescent="0.35">
      <c r="A121" s="95"/>
      <c r="B121" s="7"/>
      <c r="C121" s="7"/>
      <c r="D121" s="7"/>
      <c r="E121" s="7"/>
      <c r="F121" s="7"/>
      <c r="G121" s="7" t="e">
        <f>VLOOKUP(F121,'Activity Category'!A$5:B$11,2,FALSE)</f>
        <v>#N/A</v>
      </c>
      <c r="H121" s="99">
        <v>0</v>
      </c>
      <c r="J121" s="70"/>
      <c r="K121" s="67" t="e">
        <f>VLOOKUP(J121,'Activity Category'!A$18:B$28,2,FALSE)</f>
        <v>#N/A</v>
      </c>
      <c r="L121" s="8">
        <f t="shared" si="4"/>
        <v>0</v>
      </c>
      <c r="N121" s="26"/>
      <c r="O121" s="7" t="e">
        <f>VLOOKUP(N121,'Activity Category'!A$35:B$43,2,FALSE)</f>
        <v>#N/A</v>
      </c>
      <c r="P121" s="8">
        <f t="shared" si="3"/>
        <v>0</v>
      </c>
      <c r="R121" s="26"/>
      <c r="S121" s="67" t="e">
        <f>VLOOKUP(R121,'Activity Category'!A$50:B$60,2,FALSE)</f>
        <v>#N/A</v>
      </c>
      <c r="T121" s="8">
        <f t="shared" si="5"/>
        <v>0</v>
      </c>
    </row>
    <row r="122" spans="1:20" ht="15" thickBot="1" x14ac:dyDescent="0.35">
      <c r="A122" s="96"/>
      <c r="B122" s="7"/>
      <c r="C122" s="7"/>
      <c r="D122" s="7"/>
      <c r="E122" s="7"/>
      <c r="F122" s="7"/>
      <c r="G122" s="7" t="e">
        <f>VLOOKUP(F122,'Activity Category'!A$5:B$11,2,FALSE)</f>
        <v>#N/A</v>
      </c>
      <c r="H122" s="99">
        <v>0</v>
      </c>
      <c r="J122" s="70"/>
      <c r="K122" s="67" t="e">
        <f>VLOOKUP(J122,'Activity Category'!A$18:B$28,2,FALSE)</f>
        <v>#N/A</v>
      </c>
      <c r="L122" s="8">
        <f t="shared" si="4"/>
        <v>0</v>
      </c>
      <c r="N122" s="26"/>
      <c r="O122" s="7" t="e">
        <f>VLOOKUP(N122,'Activity Category'!A$35:B$43,2,FALSE)</f>
        <v>#N/A</v>
      </c>
      <c r="P122" s="8">
        <f t="shared" si="3"/>
        <v>0</v>
      </c>
      <c r="R122" s="26"/>
      <c r="S122" s="67" t="e">
        <f>VLOOKUP(R122,'Activity Category'!A$50:B$60,2,FALSE)</f>
        <v>#N/A</v>
      </c>
      <c r="T122" s="8">
        <f t="shared" si="5"/>
        <v>0</v>
      </c>
    </row>
    <row r="123" spans="1:20" ht="15" thickBot="1" x14ac:dyDescent="0.35">
      <c r="A123" s="96"/>
      <c r="B123" s="7"/>
      <c r="C123" s="7"/>
      <c r="D123" s="7"/>
      <c r="E123" s="7"/>
      <c r="F123" s="7"/>
      <c r="G123" s="7" t="e">
        <f>VLOOKUP(F123,'Activity Category'!A$5:B$11,2,FALSE)</f>
        <v>#N/A</v>
      </c>
      <c r="H123" s="99">
        <v>0</v>
      </c>
      <c r="J123" s="70"/>
      <c r="K123" s="67" t="e">
        <f>VLOOKUP(J123,'Activity Category'!A$18:B$28,2,FALSE)</f>
        <v>#N/A</v>
      </c>
      <c r="L123" s="8">
        <f t="shared" si="4"/>
        <v>0</v>
      </c>
      <c r="N123" s="26"/>
      <c r="O123" s="7" t="e">
        <f>VLOOKUP(N123,'Activity Category'!A$35:B$43,2,FALSE)</f>
        <v>#N/A</v>
      </c>
      <c r="P123" s="8">
        <f t="shared" si="3"/>
        <v>0</v>
      </c>
      <c r="R123" s="26"/>
      <c r="S123" s="67" t="e">
        <f>VLOOKUP(R123,'Activity Category'!A$50:B$60,2,FALSE)</f>
        <v>#N/A</v>
      </c>
      <c r="T123" s="8">
        <f t="shared" si="5"/>
        <v>0</v>
      </c>
    </row>
    <row r="124" spans="1:20" ht="15" thickBot="1" x14ac:dyDescent="0.35">
      <c r="A124" s="96"/>
      <c r="B124" s="7"/>
      <c r="C124" s="7"/>
      <c r="D124" s="7"/>
      <c r="E124" s="7"/>
      <c r="F124" s="7"/>
      <c r="G124" s="7" t="e">
        <f>VLOOKUP(F124,'Activity Category'!A$5:B$11,2,FALSE)</f>
        <v>#N/A</v>
      </c>
      <c r="H124" s="99">
        <v>0</v>
      </c>
      <c r="J124" s="70"/>
      <c r="K124" s="67" t="e">
        <f>VLOOKUP(J124,'Activity Category'!A$18:B$28,2,FALSE)</f>
        <v>#N/A</v>
      </c>
      <c r="L124" s="8">
        <f t="shared" si="4"/>
        <v>0</v>
      </c>
      <c r="N124" s="26"/>
      <c r="O124" s="7" t="e">
        <f>VLOOKUP(N124,'Activity Category'!A$35:B$43,2,FALSE)</f>
        <v>#N/A</v>
      </c>
      <c r="P124" s="8">
        <f t="shared" si="3"/>
        <v>0</v>
      </c>
      <c r="R124" s="26"/>
      <c r="S124" s="67" t="e">
        <f>VLOOKUP(R124,'Activity Category'!A$50:B$60,2,FALSE)</f>
        <v>#N/A</v>
      </c>
      <c r="T124" s="8">
        <f t="shared" si="5"/>
        <v>0</v>
      </c>
    </row>
    <row r="125" spans="1:20" ht="15" thickBot="1" x14ac:dyDescent="0.35">
      <c r="A125" s="95"/>
      <c r="B125" s="7"/>
      <c r="C125" s="7"/>
      <c r="D125" s="7"/>
      <c r="E125" s="7"/>
      <c r="F125" s="7"/>
      <c r="G125" s="7" t="e">
        <f>VLOOKUP(F125,'Activity Category'!A$5:B$11,2,FALSE)</f>
        <v>#N/A</v>
      </c>
      <c r="H125" s="99">
        <v>0</v>
      </c>
      <c r="J125" s="70"/>
      <c r="K125" s="67" t="e">
        <f>VLOOKUP(J125,'Activity Category'!A$18:B$28,2,FALSE)</f>
        <v>#N/A</v>
      </c>
      <c r="L125" s="8">
        <f t="shared" si="4"/>
        <v>0</v>
      </c>
      <c r="N125" s="26"/>
      <c r="O125" s="7" t="e">
        <f>VLOOKUP(N125,'Activity Category'!A$35:B$43,2,FALSE)</f>
        <v>#N/A</v>
      </c>
      <c r="P125" s="8">
        <f t="shared" si="3"/>
        <v>0</v>
      </c>
      <c r="R125" s="26"/>
      <c r="S125" s="67" t="e">
        <f>VLOOKUP(R125,'Activity Category'!A$50:B$60,2,FALSE)</f>
        <v>#N/A</v>
      </c>
      <c r="T125" s="8">
        <f t="shared" si="5"/>
        <v>0</v>
      </c>
    </row>
    <row r="126" spans="1:20" ht="15" thickBot="1" x14ac:dyDescent="0.35">
      <c r="A126" s="96"/>
      <c r="B126" s="7"/>
      <c r="C126" s="7"/>
      <c r="D126" s="7"/>
      <c r="E126" s="7"/>
      <c r="F126" s="7"/>
      <c r="G126" s="7" t="e">
        <f>VLOOKUP(F126,'Activity Category'!A$5:B$11,2,FALSE)</f>
        <v>#N/A</v>
      </c>
      <c r="H126" s="99">
        <v>0</v>
      </c>
      <c r="J126" s="70"/>
      <c r="K126" s="67" t="e">
        <f>VLOOKUP(J126,'Activity Category'!A$18:B$28,2,FALSE)</f>
        <v>#N/A</v>
      </c>
      <c r="L126" s="8">
        <f t="shared" si="4"/>
        <v>0</v>
      </c>
      <c r="N126" s="26"/>
      <c r="O126" s="7" t="e">
        <f>VLOOKUP(N126,'Activity Category'!A$35:B$43,2,FALSE)</f>
        <v>#N/A</v>
      </c>
      <c r="P126" s="8">
        <f t="shared" si="3"/>
        <v>0</v>
      </c>
      <c r="R126" s="26"/>
      <c r="S126" s="67" t="e">
        <f>VLOOKUP(R126,'Activity Category'!A$50:B$60,2,FALSE)</f>
        <v>#N/A</v>
      </c>
      <c r="T126" s="8">
        <f t="shared" si="5"/>
        <v>0</v>
      </c>
    </row>
    <row r="127" spans="1:20" ht="15" thickBot="1" x14ac:dyDescent="0.35">
      <c r="A127" s="96"/>
      <c r="B127" s="7"/>
      <c r="C127" s="7"/>
      <c r="D127" s="7"/>
      <c r="E127" s="7"/>
      <c r="F127" s="7"/>
      <c r="G127" s="7" t="e">
        <f>VLOOKUP(F127,'Activity Category'!A$5:B$11,2,FALSE)</f>
        <v>#N/A</v>
      </c>
      <c r="H127" s="99">
        <v>0</v>
      </c>
      <c r="J127" s="70"/>
      <c r="K127" s="67" t="e">
        <f>VLOOKUP(J127,'Activity Category'!A$18:B$28,2,FALSE)</f>
        <v>#N/A</v>
      </c>
      <c r="L127" s="8">
        <f t="shared" si="4"/>
        <v>0</v>
      </c>
      <c r="N127" s="26"/>
      <c r="O127" s="7" t="e">
        <f>VLOOKUP(N127,'Activity Category'!A$35:B$43,2,FALSE)</f>
        <v>#N/A</v>
      </c>
      <c r="P127" s="8">
        <f t="shared" si="3"/>
        <v>0</v>
      </c>
      <c r="R127" s="26"/>
      <c r="S127" s="67" t="e">
        <f>VLOOKUP(R127,'Activity Category'!A$50:B$60,2,FALSE)</f>
        <v>#N/A</v>
      </c>
      <c r="T127" s="8">
        <f t="shared" si="5"/>
        <v>0</v>
      </c>
    </row>
    <row r="128" spans="1:20" ht="15" thickBot="1" x14ac:dyDescent="0.35">
      <c r="A128" s="96"/>
      <c r="B128" s="7"/>
      <c r="C128" s="7"/>
      <c r="D128" s="7"/>
      <c r="E128" s="7"/>
      <c r="F128" s="7"/>
      <c r="G128" s="7" t="e">
        <f>VLOOKUP(F128,'Activity Category'!A$5:B$11,2,FALSE)</f>
        <v>#N/A</v>
      </c>
      <c r="H128" s="99">
        <v>0</v>
      </c>
      <c r="J128" s="70"/>
      <c r="K128" s="67" t="e">
        <f>VLOOKUP(J128,'Activity Category'!A$18:B$28,2,FALSE)</f>
        <v>#N/A</v>
      </c>
      <c r="L128" s="8">
        <f t="shared" si="4"/>
        <v>0</v>
      </c>
      <c r="N128" s="26"/>
      <c r="O128" s="7" t="e">
        <f>VLOOKUP(N128,'Activity Category'!A$35:B$43,2,FALSE)</f>
        <v>#N/A</v>
      </c>
      <c r="P128" s="8">
        <f t="shared" si="3"/>
        <v>0</v>
      </c>
      <c r="R128" s="26"/>
      <c r="S128" s="67" t="e">
        <f>VLOOKUP(R128,'Activity Category'!A$50:B$60,2,FALSE)</f>
        <v>#N/A</v>
      </c>
      <c r="T128" s="8">
        <f t="shared" si="5"/>
        <v>0</v>
      </c>
    </row>
    <row r="129" spans="1:20" ht="15" thickBot="1" x14ac:dyDescent="0.35">
      <c r="A129" s="96"/>
      <c r="B129" s="7"/>
      <c r="C129" s="7"/>
      <c r="D129" s="7"/>
      <c r="E129" s="7"/>
      <c r="F129" s="7"/>
      <c r="G129" s="7" t="e">
        <f>VLOOKUP(F129,'Activity Category'!A$5:B$11,2,FALSE)</f>
        <v>#N/A</v>
      </c>
      <c r="H129" s="99">
        <v>0</v>
      </c>
      <c r="J129" s="70"/>
      <c r="K129" s="67" t="e">
        <f>VLOOKUP(J129,'Activity Category'!A$18:B$28,2,FALSE)</f>
        <v>#N/A</v>
      </c>
      <c r="L129" s="8">
        <f t="shared" si="4"/>
        <v>0</v>
      </c>
      <c r="N129" s="26"/>
      <c r="O129" s="7" t="e">
        <f>VLOOKUP(N129,'Activity Category'!A$35:B$43,2,FALSE)</f>
        <v>#N/A</v>
      </c>
      <c r="P129" s="8">
        <f t="shared" si="3"/>
        <v>0</v>
      </c>
      <c r="R129" s="26"/>
      <c r="S129" s="67" t="e">
        <f>VLOOKUP(R129,'Activity Category'!A$50:B$60,2,FALSE)</f>
        <v>#N/A</v>
      </c>
      <c r="T129" s="8">
        <f t="shared" si="5"/>
        <v>0</v>
      </c>
    </row>
    <row r="130" spans="1:20" ht="15" thickBot="1" x14ac:dyDescent="0.35">
      <c r="A130" s="96"/>
      <c r="B130" s="7"/>
      <c r="C130" s="7"/>
      <c r="D130" s="7"/>
      <c r="E130" s="7"/>
      <c r="F130" s="7"/>
      <c r="G130" s="7" t="e">
        <f>VLOOKUP(F130,'Activity Category'!A$5:B$11,2,FALSE)</f>
        <v>#N/A</v>
      </c>
      <c r="H130" s="99">
        <v>0</v>
      </c>
      <c r="J130" s="70"/>
      <c r="K130" s="67" t="e">
        <f>VLOOKUP(J130,'Activity Category'!A$18:B$28,2,FALSE)</f>
        <v>#N/A</v>
      </c>
      <c r="L130" s="8">
        <f t="shared" si="4"/>
        <v>0</v>
      </c>
      <c r="N130" s="26"/>
      <c r="O130" s="7" t="e">
        <f>VLOOKUP(N130,'Activity Category'!A$35:B$43,2,FALSE)</f>
        <v>#N/A</v>
      </c>
      <c r="P130" s="8">
        <f t="shared" si="3"/>
        <v>0</v>
      </c>
      <c r="R130" s="26"/>
      <c r="S130" s="67" t="e">
        <f>VLOOKUP(R130,'Activity Category'!A$50:B$60,2,FALSE)</f>
        <v>#N/A</v>
      </c>
      <c r="T130" s="8">
        <f t="shared" si="5"/>
        <v>0</v>
      </c>
    </row>
    <row r="131" spans="1:20" ht="15" thickBot="1" x14ac:dyDescent="0.35">
      <c r="A131" s="95"/>
      <c r="B131" s="7"/>
      <c r="C131" s="7"/>
      <c r="D131" s="7"/>
      <c r="E131" s="7"/>
      <c r="F131" s="7"/>
      <c r="G131" s="7" t="e">
        <f>VLOOKUP(F131,'Activity Category'!A$5:B$11,2,FALSE)</f>
        <v>#N/A</v>
      </c>
      <c r="H131" s="99">
        <v>0</v>
      </c>
      <c r="J131" s="70"/>
      <c r="K131" s="67" t="e">
        <f>VLOOKUP(J131,'Activity Category'!A$18:B$28,2,FALSE)</f>
        <v>#N/A</v>
      </c>
      <c r="L131" s="8">
        <f t="shared" si="4"/>
        <v>0</v>
      </c>
      <c r="N131" s="26"/>
      <c r="O131" s="7" t="e">
        <f>VLOOKUP(N131,'Activity Category'!A$35:B$43,2,FALSE)</f>
        <v>#N/A</v>
      </c>
      <c r="P131" s="8">
        <f t="shared" si="3"/>
        <v>0</v>
      </c>
      <c r="R131" s="26"/>
      <c r="S131" s="67" t="e">
        <f>VLOOKUP(R131,'Activity Category'!A$50:B$60,2,FALSE)</f>
        <v>#N/A</v>
      </c>
      <c r="T131" s="8">
        <f t="shared" si="5"/>
        <v>0</v>
      </c>
    </row>
    <row r="132" spans="1:20" ht="15" thickBot="1" x14ac:dyDescent="0.35">
      <c r="A132" s="95"/>
      <c r="B132" s="7"/>
      <c r="C132" s="7"/>
      <c r="D132" s="7"/>
      <c r="E132" s="7"/>
      <c r="F132" s="7"/>
      <c r="G132" s="7" t="e">
        <f>VLOOKUP(F132,'Activity Category'!A$5:B$11,2,FALSE)</f>
        <v>#N/A</v>
      </c>
      <c r="H132" s="99">
        <v>0</v>
      </c>
      <c r="J132" s="70"/>
      <c r="K132" s="67" t="e">
        <f>VLOOKUP(J132,'Activity Category'!A$18:B$28,2,FALSE)</f>
        <v>#N/A</v>
      </c>
      <c r="L132" s="8">
        <f t="shared" si="4"/>
        <v>0</v>
      </c>
      <c r="N132" s="26"/>
      <c r="O132" s="7" t="e">
        <f>VLOOKUP(N132,'Activity Category'!A$35:B$43,2,FALSE)</f>
        <v>#N/A</v>
      </c>
      <c r="P132" s="8">
        <f t="shared" ref="P132:P195" si="6">H132</f>
        <v>0</v>
      </c>
      <c r="R132" s="26"/>
      <c r="S132" s="67" t="e">
        <f>VLOOKUP(R132,'Activity Category'!A$50:B$60,2,FALSE)</f>
        <v>#N/A</v>
      </c>
      <c r="T132" s="8">
        <f t="shared" si="5"/>
        <v>0</v>
      </c>
    </row>
    <row r="133" spans="1:20" ht="15" thickBot="1" x14ac:dyDescent="0.35">
      <c r="A133" s="96"/>
      <c r="B133" s="7"/>
      <c r="C133" s="7"/>
      <c r="D133" s="7"/>
      <c r="E133" s="7"/>
      <c r="F133" s="7"/>
      <c r="G133" s="7" t="e">
        <f>VLOOKUP(F133,'Activity Category'!A$5:B$11,2,FALSE)</f>
        <v>#N/A</v>
      </c>
      <c r="H133" s="99">
        <v>0</v>
      </c>
      <c r="J133" s="70"/>
      <c r="K133" s="67" t="e">
        <f>VLOOKUP(J133,'Activity Category'!A$18:B$28,2,FALSE)</f>
        <v>#N/A</v>
      </c>
      <c r="L133" s="8">
        <f t="shared" ref="L133:L196" si="7">H133</f>
        <v>0</v>
      </c>
      <c r="N133" s="26"/>
      <c r="O133" s="7" t="e">
        <f>VLOOKUP(N133,'Activity Category'!A$35:B$43,2,FALSE)</f>
        <v>#N/A</v>
      </c>
      <c r="P133" s="8">
        <f t="shared" si="6"/>
        <v>0</v>
      </c>
      <c r="R133" s="26"/>
      <c r="S133" s="67" t="e">
        <f>VLOOKUP(R133,'Activity Category'!A$50:B$60,2,FALSE)</f>
        <v>#N/A</v>
      </c>
      <c r="T133" s="8">
        <f t="shared" ref="T133:T196" si="8">H133</f>
        <v>0</v>
      </c>
    </row>
    <row r="134" spans="1:20" ht="15" thickBot="1" x14ac:dyDescent="0.35">
      <c r="A134" s="95"/>
      <c r="B134" s="7"/>
      <c r="C134" s="7"/>
      <c r="D134" s="7"/>
      <c r="E134" s="7"/>
      <c r="F134" s="7"/>
      <c r="G134" s="7" t="e">
        <f>VLOOKUP(F134,'Activity Category'!A$5:B$11,2,FALSE)</f>
        <v>#N/A</v>
      </c>
      <c r="H134" s="99">
        <v>0</v>
      </c>
      <c r="J134" s="70"/>
      <c r="K134" s="67" t="e">
        <f>VLOOKUP(J134,'Activity Category'!A$18:B$28,2,FALSE)</f>
        <v>#N/A</v>
      </c>
      <c r="L134" s="8">
        <f t="shared" si="7"/>
        <v>0</v>
      </c>
      <c r="N134" s="26"/>
      <c r="O134" s="7" t="e">
        <f>VLOOKUP(N134,'Activity Category'!A$35:B$43,2,FALSE)</f>
        <v>#N/A</v>
      </c>
      <c r="P134" s="8">
        <f t="shared" si="6"/>
        <v>0</v>
      </c>
      <c r="R134" s="26"/>
      <c r="S134" s="67" t="e">
        <f>VLOOKUP(R134,'Activity Category'!A$50:B$60,2,FALSE)</f>
        <v>#N/A</v>
      </c>
      <c r="T134" s="8">
        <f t="shared" si="8"/>
        <v>0</v>
      </c>
    </row>
    <row r="135" spans="1:20" ht="15" thickBot="1" x14ac:dyDescent="0.35">
      <c r="A135" s="96"/>
      <c r="B135" s="7"/>
      <c r="C135" s="7"/>
      <c r="D135" s="7"/>
      <c r="E135" s="7"/>
      <c r="F135" s="7"/>
      <c r="G135" s="7" t="e">
        <f>VLOOKUP(F135,'Activity Category'!A$5:B$11,2,FALSE)</f>
        <v>#N/A</v>
      </c>
      <c r="H135" s="99">
        <v>0</v>
      </c>
      <c r="J135" s="70"/>
      <c r="K135" s="67" t="e">
        <f>VLOOKUP(J135,'Activity Category'!A$18:B$28,2,FALSE)</f>
        <v>#N/A</v>
      </c>
      <c r="L135" s="8">
        <f t="shared" si="7"/>
        <v>0</v>
      </c>
      <c r="N135" s="26"/>
      <c r="O135" s="7" t="e">
        <f>VLOOKUP(N135,'Activity Category'!A$35:B$43,2,FALSE)</f>
        <v>#N/A</v>
      </c>
      <c r="P135" s="8">
        <f t="shared" si="6"/>
        <v>0</v>
      </c>
      <c r="R135" s="26"/>
      <c r="S135" s="67" t="e">
        <f>VLOOKUP(R135,'Activity Category'!A$50:B$60,2,FALSE)</f>
        <v>#N/A</v>
      </c>
      <c r="T135" s="8">
        <f t="shared" si="8"/>
        <v>0</v>
      </c>
    </row>
    <row r="136" spans="1:20" ht="15" thickBot="1" x14ac:dyDescent="0.35">
      <c r="A136" s="96"/>
      <c r="B136" s="7"/>
      <c r="C136" s="7"/>
      <c r="D136" s="7"/>
      <c r="E136" s="7"/>
      <c r="F136" s="7"/>
      <c r="G136" s="7" t="e">
        <f>VLOOKUP(F136,'Activity Category'!A$5:B$11,2,FALSE)</f>
        <v>#N/A</v>
      </c>
      <c r="H136" s="99">
        <v>0</v>
      </c>
      <c r="J136" s="70"/>
      <c r="K136" s="67" t="e">
        <f>VLOOKUP(J136,'Activity Category'!A$18:B$28,2,FALSE)</f>
        <v>#N/A</v>
      </c>
      <c r="L136" s="8">
        <f t="shared" si="7"/>
        <v>0</v>
      </c>
      <c r="N136" s="26"/>
      <c r="O136" s="7" t="e">
        <f>VLOOKUP(N136,'Activity Category'!A$35:B$43,2,FALSE)</f>
        <v>#N/A</v>
      </c>
      <c r="P136" s="8">
        <f t="shared" si="6"/>
        <v>0</v>
      </c>
      <c r="R136" s="26"/>
      <c r="S136" s="67" t="e">
        <f>VLOOKUP(R136,'Activity Category'!A$50:B$60,2,FALSE)</f>
        <v>#N/A</v>
      </c>
      <c r="T136" s="8">
        <f t="shared" si="8"/>
        <v>0</v>
      </c>
    </row>
    <row r="137" spans="1:20" ht="15" thickBot="1" x14ac:dyDescent="0.35">
      <c r="A137" s="95"/>
      <c r="B137" s="7"/>
      <c r="C137" s="7"/>
      <c r="D137" s="7"/>
      <c r="E137" s="7"/>
      <c r="F137" s="7"/>
      <c r="G137" s="7" t="e">
        <f>VLOOKUP(F137,'Activity Category'!A$5:B$11,2,FALSE)</f>
        <v>#N/A</v>
      </c>
      <c r="H137" s="99">
        <v>0</v>
      </c>
      <c r="J137" s="70"/>
      <c r="K137" s="67" t="e">
        <f>VLOOKUP(J137,'Activity Category'!A$18:B$28,2,FALSE)</f>
        <v>#N/A</v>
      </c>
      <c r="L137" s="8">
        <f t="shared" si="7"/>
        <v>0</v>
      </c>
      <c r="N137" s="26"/>
      <c r="O137" s="7" t="e">
        <f>VLOOKUP(N137,'Activity Category'!A$35:B$43,2,FALSE)</f>
        <v>#N/A</v>
      </c>
      <c r="P137" s="8">
        <f t="shared" si="6"/>
        <v>0</v>
      </c>
      <c r="R137" s="26"/>
      <c r="S137" s="67" t="e">
        <f>VLOOKUP(R137,'Activity Category'!A$50:B$60,2,FALSE)</f>
        <v>#N/A</v>
      </c>
      <c r="T137" s="8">
        <f t="shared" si="8"/>
        <v>0</v>
      </c>
    </row>
    <row r="138" spans="1:20" ht="15" thickBot="1" x14ac:dyDescent="0.35">
      <c r="A138" s="96"/>
      <c r="B138" s="7"/>
      <c r="C138" s="7"/>
      <c r="D138" s="7"/>
      <c r="E138" s="7"/>
      <c r="F138" s="7"/>
      <c r="G138" s="7" t="e">
        <f>VLOOKUP(F138,'Activity Category'!A$5:B$11,2,FALSE)</f>
        <v>#N/A</v>
      </c>
      <c r="H138" s="99">
        <v>0</v>
      </c>
      <c r="J138" s="70"/>
      <c r="K138" s="67" t="e">
        <f>VLOOKUP(J138,'Activity Category'!A$18:B$28,2,FALSE)</f>
        <v>#N/A</v>
      </c>
      <c r="L138" s="8">
        <f t="shared" si="7"/>
        <v>0</v>
      </c>
      <c r="N138" s="26"/>
      <c r="O138" s="7" t="e">
        <f>VLOOKUP(N138,'Activity Category'!A$35:B$43,2,FALSE)</f>
        <v>#N/A</v>
      </c>
      <c r="P138" s="8">
        <f t="shared" si="6"/>
        <v>0</v>
      </c>
      <c r="R138" s="26"/>
      <c r="S138" s="67" t="e">
        <f>VLOOKUP(R138,'Activity Category'!A$50:B$60,2,FALSE)</f>
        <v>#N/A</v>
      </c>
      <c r="T138" s="8">
        <f t="shared" si="8"/>
        <v>0</v>
      </c>
    </row>
    <row r="139" spans="1:20" ht="15" thickBot="1" x14ac:dyDescent="0.35">
      <c r="A139" s="95"/>
      <c r="B139" s="7"/>
      <c r="C139" s="7"/>
      <c r="D139" s="7"/>
      <c r="E139" s="7"/>
      <c r="F139" s="7"/>
      <c r="G139" s="7" t="e">
        <f>VLOOKUP(F139,'Activity Category'!A$5:B$11,2,FALSE)</f>
        <v>#N/A</v>
      </c>
      <c r="H139" s="99">
        <v>0</v>
      </c>
      <c r="J139" s="70"/>
      <c r="K139" s="67" t="e">
        <f>VLOOKUP(J139,'Activity Category'!A$18:B$28,2,FALSE)</f>
        <v>#N/A</v>
      </c>
      <c r="L139" s="8">
        <f t="shared" si="7"/>
        <v>0</v>
      </c>
      <c r="N139" s="26"/>
      <c r="O139" s="7" t="e">
        <f>VLOOKUP(N139,'Activity Category'!A$35:B$43,2,FALSE)</f>
        <v>#N/A</v>
      </c>
      <c r="P139" s="8">
        <f t="shared" si="6"/>
        <v>0</v>
      </c>
      <c r="R139" s="26"/>
      <c r="S139" s="67" t="e">
        <f>VLOOKUP(R139,'Activity Category'!A$50:B$60,2,FALSE)</f>
        <v>#N/A</v>
      </c>
      <c r="T139" s="8">
        <f t="shared" si="8"/>
        <v>0</v>
      </c>
    </row>
    <row r="140" spans="1:20" ht="15" thickBot="1" x14ac:dyDescent="0.35">
      <c r="A140" s="96"/>
      <c r="B140" s="7"/>
      <c r="C140" s="7"/>
      <c r="D140" s="7"/>
      <c r="E140" s="7"/>
      <c r="F140" s="7"/>
      <c r="G140" s="7" t="e">
        <f>VLOOKUP(F140,'Activity Category'!A$5:B$11,2,FALSE)</f>
        <v>#N/A</v>
      </c>
      <c r="H140" s="99">
        <v>0</v>
      </c>
      <c r="J140" s="70"/>
      <c r="K140" s="67" t="e">
        <f>VLOOKUP(J140,'Activity Category'!A$18:B$28,2,FALSE)</f>
        <v>#N/A</v>
      </c>
      <c r="L140" s="8">
        <f t="shared" si="7"/>
        <v>0</v>
      </c>
      <c r="N140" s="26"/>
      <c r="O140" s="7" t="e">
        <f>VLOOKUP(N140,'Activity Category'!A$35:B$43,2,FALSE)</f>
        <v>#N/A</v>
      </c>
      <c r="P140" s="8">
        <f t="shared" si="6"/>
        <v>0</v>
      </c>
      <c r="R140" s="26"/>
      <c r="S140" s="67" t="e">
        <f>VLOOKUP(R140,'Activity Category'!A$50:B$60,2,FALSE)</f>
        <v>#N/A</v>
      </c>
      <c r="T140" s="8">
        <f t="shared" si="8"/>
        <v>0</v>
      </c>
    </row>
    <row r="141" spans="1:20" ht="15" thickBot="1" x14ac:dyDescent="0.35">
      <c r="A141" s="95"/>
      <c r="B141" s="7"/>
      <c r="C141" s="7"/>
      <c r="D141" s="7"/>
      <c r="E141" s="7"/>
      <c r="F141" s="7"/>
      <c r="G141" s="7" t="e">
        <f>VLOOKUP(F141,'Activity Category'!A$5:B$11,2,FALSE)</f>
        <v>#N/A</v>
      </c>
      <c r="H141" s="99">
        <v>0</v>
      </c>
      <c r="J141" s="70"/>
      <c r="K141" s="67" t="e">
        <f>VLOOKUP(J141,'Activity Category'!A$18:B$28,2,FALSE)</f>
        <v>#N/A</v>
      </c>
      <c r="L141" s="8">
        <f t="shared" si="7"/>
        <v>0</v>
      </c>
      <c r="N141" s="26"/>
      <c r="O141" s="7" t="e">
        <f>VLOOKUP(N141,'Activity Category'!A$35:B$43,2,FALSE)</f>
        <v>#N/A</v>
      </c>
      <c r="P141" s="8">
        <f t="shared" si="6"/>
        <v>0</v>
      </c>
      <c r="R141" s="26"/>
      <c r="S141" s="67" t="e">
        <f>VLOOKUP(R141,'Activity Category'!A$50:B$60,2,FALSE)</f>
        <v>#N/A</v>
      </c>
      <c r="T141" s="8">
        <f t="shared" si="8"/>
        <v>0</v>
      </c>
    </row>
    <row r="142" spans="1:20" ht="15" thickBot="1" x14ac:dyDescent="0.35">
      <c r="A142" s="96"/>
      <c r="B142" s="7"/>
      <c r="C142" s="7"/>
      <c r="D142" s="7"/>
      <c r="E142" s="7"/>
      <c r="F142" s="7"/>
      <c r="G142" s="7" t="e">
        <f>VLOOKUP(F142,'Activity Category'!A$5:B$11,2,FALSE)</f>
        <v>#N/A</v>
      </c>
      <c r="H142" s="99">
        <v>0</v>
      </c>
      <c r="J142" s="70"/>
      <c r="K142" s="67" t="e">
        <f>VLOOKUP(J142,'Activity Category'!A$18:B$28,2,FALSE)</f>
        <v>#N/A</v>
      </c>
      <c r="L142" s="8">
        <f t="shared" si="7"/>
        <v>0</v>
      </c>
      <c r="N142" s="26"/>
      <c r="O142" s="7" t="e">
        <f>VLOOKUP(N142,'Activity Category'!A$35:B$43,2,FALSE)</f>
        <v>#N/A</v>
      </c>
      <c r="P142" s="8">
        <f t="shared" si="6"/>
        <v>0</v>
      </c>
      <c r="R142" s="26"/>
      <c r="S142" s="67" t="e">
        <f>VLOOKUP(R142,'Activity Category'!A$50:B$60,2,FALSE)</f>
        <v>#N/A</v>
      </c>
      <c r="T142" s="8">
        <f t="shared" si="8"/>
        <v>0</v>
      </c>
    </row>
    <row r="143" spans="1:20" ht="15" thickBot="1" x14ac:dyDescent="0.35">
      <c r="A143" s="95"/>
      <c r="B143" s="7"/>
      <c r="C143" s="7"/>
      <c r="D143" s="7"/>
      <c r="E143" s="7"/>
      <c r="F143" s="7"/>
      <c r="G143" s="7" t="e">
        <f>VLOOKUP(F143,'Activity Category'!A$5:B$11,2,FALSE)</f>
        <v>#N/A</v>
      </c>
      <c r="H143" s="99">
        <v>0</v>
      </c>
      <c r="J143" s="70"/>
      <c r="K143" s="67" t="e">
        <f>VLOOKUP(J143,'Activity Category'!A$18:B$28,2,FALSE)</f>
        <v>#N/A</v>
      </c>
      <c r="L143" s="8">
        <f t="shared" si="7"/>
        <v>0</v>
      </c>
      <c r="N143" s="26"/>
      <c r="O143" s="7" t="e">
        <f>VLOOKUP(N143,'Activity Category'!A$35:B$43,2,FALSE)</f>
        <v>#N/A</v>
      </c>
      <c r="P143" s="8">
        <f t="shared" si="6"/>
        <v>0</v>
      </c>
      <c r="R143" s="26"/>
      <c r="S143" s="67" t="e">
        <f>VLOOKUP(R143,'Activity Category'!A$50:B$60,2,FALSE)</f>
        <v>#N/A</v>
      </c>
      <c r="T143" s="8">
        <f t="shared" si="8"/>
        <v>0</v>
      </c>
    </row>
    <row r="144" spans="1:20" ht="15" thickBot="1" x14ac:dyDescent="0.35">
      <c r="A144" s="96"/>
      <c r="B144" s="7"/>
      <c r="C144" s="7"/>
      <c r="D144" s="7"/>
      <c r="E144" s="7"/>
      <c r="F144" s="7"/>
      <c r="G144" s="7" t="e">
        <f>VLOOKUP(F144,'Activity Category'!A$5:B$11,2,FALSE)</f>
        <v>#N/A</v>
      </c>
      <c r="H144" s="99">
        <v>0</v>
      </c>
      <c r="J144" s="70"/>
      <c r="K144" s="67" t="e">
        <f>VLOOKUP(J144,'Activity Category'!A$18:B$28,2,FALSE)</f>
        <v>#N/A</v>
      </c>
      <c r="L144" s="8">
        <f t="shared" si="7"/>
        <v>0</v>
      </c>
      <c r="N144" s="26"/>
      <c r="O144" s="7" t="e">
        <f>VLOOKUP(N144,'Activity Category'!A$35:B$43,2,FALSE)</f>
        <v>#N/A</v>
      </c>
      <c r="P144" s="8">
        <f t="shared" si="6"/>
        <v>0</v>
      </c>
      <c r="R144" s="26"/>
      <c r="S144" s="67" t="e">
        <f>VLOOKUP(R144,'Activity Category'!A$50:B$60,2,FALSE)</f>
        <v>#N/A</v>
      </c>
      <c r="T144" s="8">
        <f t="shared" si="8"/>
        <v>0</v>
      </c>
    </row>
    <row r="145" spans="1:20" ht="15" thickBot="1" x14ac:dyDescent="0.35">
      <c r="A145" s="95"/>
      <c r="B145" s="7"/>
      <c r="C145" s="7"/>
      <c r="D145" s="7"/>
      <c r="E145" s="7"/>
      <c r="F145" s="7"/>
      <c r="G145" s="7" t="e">
        <f>VLOOKUP(F145,'Activity Category'!A$5:B$11,2,FALSE)</f>
        <v>#N/A</v>
      </c>
      <c r="H145" s="99">
        <v>0</v>
      </c>
      <c r="J145" s="70"/>
      <c r="K145" s="67" t="e">
        <f>VLOOKUP(J145,'Activity Category'!A$18:B$28,2,FALSE)</f>
        <v>#N/A</v>
      </c>
      <c r="L145" s="8">
        <f t="shared" si="7"/>
        <v>0</v>
      </c>
      <c r="N145" s="26"/>
      <c r="O145" s="7" t="e">
        <f>VLOOKUP(N145,'Activity Category'!A$35:B$43,2,FALSE)</f>
        <v>#N/A</v>
      </c>
      <c r="P145" s="8">
        <f t="shared" si="6"/>
        <v>0</v>
      </c>
      <c r="R145" s="26"/>
      <c r="S145" s="67" t="e">
        <f>VLOOKUP(R145,'Activity Category'!A$50:B$60,2,FALSE)</f>
        <v>#N/A</v>
      </c>
      <c r="T145" s="8">
        <f t="shared" si="8"/>
        <v>0</v>
      </c>
    </row>
    <row r="146" spans="1:20" ht="15" thickBot="1" x14ac:dyDescent="0.35">
      <c r="A146" s="95"/>
      <c r="B146" s="7"/>
      <c r="C146" s="7"/>
      <c r="D146" s="7"/>
      <c r="E146" s="7"/>
      <c r="F146" s="7"/>
      <c r="G146" s="7" t="e">
        <f>VLOOKUP(F146,'Activity Category'!A$5:B$11,2,FALSE)</f>
        <v>#N/A</v>
      </c>
      <c r="H146" s="99">
        <v>0</v>
      </c>
      <c r="J146" s="70"/>
      <c r="K146" s="67" t="e">
        <f>VLOOKUP(J146,'Activity Category'!A$18:B$28,2,FALSE)</f>
        <v>#N/A</v>
      </c>
      <c r="L146" s="8">
        <f t="shared" si="7"/>
        <v>0</v>
      </c>
      <c r="N146" s="26"/>
      <c r="O146" s="7" t="e">
        <f>VLOOKUP(N146,'Activity Category'!A$35:B$43,2,FALSE)</f>
        <v>#N/A</v>
      </c>
      <c r="P146" s="8">
        <f t="shared" si="6"/>
        <v>0</v>
      </c>
      <c r="R146" s="26"/>
      <c r="S146" s="67" t="e">
        <f>VLOOKUP(R146,'Activity Category'!A$50:B$60,2,FALSE)</f>
        <v>#N/A</v>
      </c>
      <c r="T146" s="8">
        <f t="shared" si="8"/>
        <v>0</v>
      </c>
    </row>
    <row r="147" spans="1:20" ht="15" thickBot="1" x14ac:dyDescent="0.35">
      <c r="A147" s="95"/>
      <c r="B147" s="7"/>
      <c r="C147" s="7"/>
      <c r="D147" s="7"/>
      <c r="E147" s="7"/>
      <c r="F147" s="7"/>
      <c r="G147" s="7" t="e">
        <f>VLOOKUP(F147,'Activity Category'!A$5:B$11,2,FALSE)</f>
        <v>#N/A</v>
      </c>
      <c r="H147" s="99">
        <v>0</v>
      </c>
      <c r="J147" s="70"/>
      <c r="K147" s="67" t="e">
        <f>VLOOKUP(J147,'Activity Category'!A$18:B$28,2,FALSE)</f>
        <v>#N/A</v>
      </c>
      <c r="L147" s="8">
        <f t="shared" si="7"/>
        <v>0</v>
      </c>
      <c r="N147" s="26"/>
      <c r="O147" s="7" t="e">
        <f>VLOOKUP(N147,'Activity Category'!A$35:B$43,2,FALSE)</f>
        <v>#N/A</v>
      </c>
      <c r="P147" s="8">
        <f t="shared" si="6"/>
        <v>0</v>
      </c>
      <c r="R147" s="26"/>
      <c r="S147" s="67" t="e">
        <f>VLOOKUP(R147,'Activity Category'!A$50:B$60,2,FALSE)</f>
        <v>#N/A</v>
      </c>
      <c r="T147" s="8">
        <f t="shared" si="8"/>
        <v>0</v>
      </c>
    </row>
    <row r="148" spans="1:20" ht="15" thickBot="1" x14ac:dyDescent="0.35">
      <c r="A148" s="95"/>
      <c r="B148" s="7"/>
      <c r="C148" s="7"/>
      <c r="D148" s="7"/>
      <c r="E148" s="7"/>
      <c r="F148" s="7"/>
      <c r="G148" s="7" t="e">
        <f>VLOOKUP(F148,'Activity Category'!A$5:B$11,2,FALSE)</f>
        <v>#N/A</v>
      </c>
      <c r="H148" s="99">
        <v>0</v>
      </c>
      <c r="J148" s="70"/>
      <c r="K148" s="67" t="e">
        <f>VLOOKUP(J148,'Activity Category'!A$18:B$28,2,FALSE)</f>
        <v>#N/A</v>
      </c>
      <c r="L148" s="8">
        <f t="shared" si="7"/>
        <v>0</v>
      </c>
      <c r="N148" s="26"/>
      <c r="O148" s="7" t="e">
        <f>VLOOKUP(N148,'Activity Category'!A$35:B$43,2,FALSE)</f>
        <v>#N/A</v>
      </c>
      <c r="P148" s="8">
        <f t="shared" si="6"/>
        <v>0</v>
      </c>
      <c r="R148" s="26"/>
      <c r="S148" s="67" t="e">
        <f>VLOOKUP(R148,'Activity Category'!A$50:B$60,2,FALSE)</f>
        <v>#N/A</v>
      </c>
      <c r="T148" s="8">
        <f t="shared" si="8"/>
        <v>0</v>
      </c>
    </row>
    <row r="149" spans="1:20" ht="15" thickBot="1" x14ac:dyDescent="0.35">
      <c r="A149" s="95"/>
      <c r="B149" s="7"/>
      <c r="C149" s="7"/>
      <c r="D149" s="7"/>
      <c r="E149" s="7"/>
      <c r="F149" s="7"/>
      <c r="G149" s="7" t="e">
        <f>VLOOKUP(F149,'Activity Category'!A$5:B$11,2,FALSE)</f>
        <v>#N/A</v>
      </c>
      <c r="H149" s="99">
        <v>0</v>
      </c>
      <c r="J149" s="70"/>
      <c r="K149" s="67" t="e">
        <f>VLOOKUP(J149,'Activity Category'!A$18:B$28,2,FALSE)</f>
        <v>#N/A</v>
      </c>
      <c r="L149" s="8">
        <f t="shared" si="7"/>
        <v>0</v>
      </c>
      <c r="N149" s="26"/>
      <c r="O149" s="7" t="e">
        <f>VLOOKUP(N149,'Activity Category'!A$35:B$43,2,FALSE)</f>
        <v>#N/A</v>
      </c>
      <c r="P149" s="8">
        <f t="shared" si="6"/>
        <v>0</v>
      </c>
      <c r="R149" s="26"/>
      <c r="S149" s="67" t="e">
        <f>VLOOKUP(R149,'Activity Category'!A$50:B$60,2,FALSE)</f>
        <v>#N/A</v>
      </c>
      <c r="T149" s="8">
        <f t="shared" si="8"/>
        <v>0</v>
      </c>
    </row>
    <row r="150" spans="1:20" ht="15" thickBot="1" x14ac:dyDescent="0.35">
      <c r="A150" s="96"/>
      <c r="B150" s="7"/>
      <c r="C150" s="7"/>
      <c r="D150" s="7"/>
      <c r="E150" s="7"/>
      <c r="F150" s="7"/>
      <c r="G150" s="7" t="e">
        <f>VLOOKUP(F150,'Activity Category'!A$5:B$11,2,FALSE)</f>
        <v>#N/A</v>
      </c>
      <c r="H150" s="99">
        <v>0</v>
      </c>
      <c r="J150" s="70"/>
      <c r="K150" s="67" t="e">
        <f>VLOOKUP(J150,'Activity Category'!A$18:B$28,2,FALSE)</f>
        <v>#N/A</v>
      </c>
      <c r="L150" s="8">
        <f t="shared" si="7"/>
        <v>0</v>
      </c>
      <c r="N150" s="26"/>
      <c r="O150" s="7" t="e">
        <f>VLOOKUP(N150,'Activity Category'!A$35:B$43,2,FALSE)</f>
        <v>#N/A</v>
      </c>
      <c r="P150" s="8">
        <f t="shared" si="6"/>
        <v>0</v>
      </c>
      <c r="R150" s="26"/>
      <c r="S150" s="67" t="e">
        <f>VLOOKUP(R150,'Activity Category'!A$50:B$60,2,FALSE)</f>
        <v>#N/A</v>
      </c>
      <c r="T150" s="8">
        <f t="shared" si="8"/>
        <v>0</v>
      </c>
    </row>
    <row r="151" spans="1:20" ht="15" thickBot="1" x14ac:dyDescent="0.35">
      <c r="A151" s="96"/>
      <c r="B151" s="7"/>
      <c r="C151" s="7"/>
      <c r="D151" s="7"/>
      <c r="E151" s="7"/>
      <c r="F151" s="7"/>
      <c r="G151" s="7" t="e">
        <f>VLOOKUP(F151,'Activity Category'!A$5:B$11,2,FALSE)</f>
        <v>#N/A</v>
      </c>
      <c r="H151" s="99">
        <v>0</v>
      </c>
      <c r="J151" s="70"/>
      <c r="K151" s="67" t="e">
        <f>VLOOKUP(J151,'Activity Category'!A$18:B$28,2,FALSE)</f>
        <v>#N/A</v>
      </c>
      <c r="L151" s="8">
        <f t="shared" si="7"/>
        <v>0</v>
      </c>
      <c r="N151" s="26"/>
      <c r="O151" s="7" t="e">
        <f>VLOOKUP(N151,'Activity Category'!A$35:B$43,2,FALSE)</f>
        <v>#N/A</v>
      </c>
      <c r="P151" s="8">
        <f t="shared" si="6"/>
        <v>0</v>
      </c>
      <c r="R151" s="26"/>
      <c r="S151" s="67" t="e">
        <f>VLOOKUP(R151,'Activity Category'!A$50:B$60,2,FALSE)</f>
        <v>#N/A</v>
      </c>
      <c r="T151" s="8">
        <f t="shared" si="8"/>
        <v>0</v>
      </c>
    </row>
    <row r="152" spans="1:20" ht="15" thickBot="1" x14ac:dyDescent="0.35">
      <c r="A152" s="96"/>
      <c r="B152" s="7"/>
      <c r="C152" s="7"/>
      <c r="D152" s="7"/>
      <c r="E152" s="7"/>
      <c r="F152" s="7"/>
      <c r="G152" s="7" t="e">
        <f>VLOOKUP(F152,'Activity Category'!A$5:B$11,2,FALSE)</f>
        <v>#N/A</v>
      </c>
      <c r="H152" s="99">
        <v>0</v>
      </c>
      <c r="J152" s="70"/>
      <c r="K152" s="67" t="e">
        <f>VLOOKUP(J152,'Activity Category'!A$18:B$28,2,FALSE)</f>
        <v>#N/A</v>
      </c>
      <c r="L152" s="8">
        <f t="shared" si="7"/>
        <v>0</v>
      </c>
      <c r="N152" s="26"/>
      <c r="O152" s="7" t="e">
        <f>VLOOKUP(N152,'Activity Category'!A$35:B$43,2,FALSE)</f>
        <v>#N/A</v>
      </c>
      <c r="P152" s="8">
        <f t="shared" si="6"/>
        <v>0</v>
      </c>
      <c r="R152" s="26"/>
      <c r="S152" s="67" t="e">
        <f>VLOOKUP(R152,'Activity Category'!A$50:B$60,2,FALSE)</f>
        <v>#N/A</v>
      </c>
      <c r="T152" s="8">
        <f t="shared" si="8"/>
        <v>0</v>
      </c>
    </row>
    <row r="153" spans="1:20" ht="15" thickBot="1" x14ac:dyDescent="0.35">
      <c r="A153" s="96"/>
      <c r="B153" s="7"/>
      <c r="C153" s="7"/>
      <c r="D153" s="7"/>
      <c r="E153" s="7"/>
      <c r="F153" s="7"/>
      <c r="G153" s="7" t="e">
        <f>VLOOKUP(F153,'Activity Category'!A$5:B$11,2,FALSE)</f>
        <v>#N/A</v>
      </c>
      <c r="H153" s="99">
        <v>0</v>
      </c>
      <c r="J153" s="70"/>
      <c r="K153" s="67" t="e">
        <f>VLOOKUP(J153,'Activity Category'!A$18:B$28,2,FALSE)</f>
        <v>#N/A</v>
      </c>
      <c r="L153" s="8">
        <f t="shared" si="7"/>
        <v>0</v>
      </c>
      <c r="N153" s="26"/>
      <c r="O153" s="7" t="e">
        <f>VLOOKUP(N153,'Activity Category'!A$35:B$43,2,FALSE)</f>
        <v>#N/A</v>
      </c>
      <c r="P153" s="8">
        <f t="shared" si="6"/>
        <v>0</v>
      </c>
      <c r="R153" s="26"/>
      <c r="S153" s="67" t="e">
        <f>VLOOKUP(R153,'Activity Category'!A$50:B$60,2,FALSE)</f>
        <v>#N/A</v>
      </c>
      <c r="T153" s="8">
        <f t="shared" si="8"/>
        <v>0</v>
      </c>
    </row>
    <row r="154" spans="1:20" ht="15" thickBot="1" x14ac:dyDescent="0.35">
      <c r="A154" s="95"/>
      <c r="B154" s="7"/>
      <c r="C154" s="7"/>
      <c r="D154" s="7"/>
      <c r="E154" s="7"/>
      <c r="F154" s="7"/>
      <c r="G154" s="7" t="e">
        <f>VLOOKUP(F154,'Activity Category'!A$5:B$11,2,FALSE)</f>
        <v>#N/A</v>
      </c>
      <c r="H154" s="99">
        <v>0</v>
      </c>
      <c r="J154" s="70"/>
      <c r="K154" s="67" t="e">
        <f>VLOOKUP(J154,'Activity Category'!A$18:B$28,2,FALSE)</f>
        <v>#N/A</v>
      </c>
      <c r="L154" s="8">
        <f t="shared" si="7"/>
        <v>0</v>
      </c>
      <c r="N154" s="26"/>
      <c r="O154" s="7" t="e">
        <f>VLOOKUP(N154,'Activity Category'!A$35:B$43,2,FALSE)</f>
        <v>#N/A</v>
      </c>
      <c r="P154" s="8">
        <f t="shared" si="6"/>
        <v>0</v>
      </c>
      <c r="R154" s="26"/>
      <c r="S154" s="67" t="e">
        <f>VLOOKUP(R154,'Activity Category'!A$50:B$60,2,FALSE)</f>
        <v>#N/A</v>
      </c>
      <c r="T154" s="8">
        <f t="shared" si="8"/>
        <v>0</v>
      </c>
    </row>
    <row r="155" spans="1:20" ht="15" thickBot="1" x14ac:dyDescent="0.35">
      <c r="A155" s="96"/>
      <c r="B155" s="7"/>
      <c r="C155" s="7"/>
      <c r="D155" s="7"/>
      <c r="E155" s="7"/>
      <c r="F155" s="7"/>
      <c r="G155" s="7" t="e">
        <f>VLOOKUP(F155,'Activity Category'!A$5:B$11,2,FALSE)</f>
        <v>#N/A</v>
      </c>
      <c r="H155" s="99">
        <v>0</v>
      </c>
      <c r="J155" s="70"/>
      <c r="K155" s="67" t="e">
        <f>VLOOKUP(J155,'Activity Category'!A$18:B$28,2,FALSE)</f>
        <v>#N/A</v>
      </c>
      <c r="L155" s="8">
        <f t="shared" si="7"/>
        <v>0</v>
      </c>
      <c r="N155" s="26"/>
      <c r="O155" s="7" t="e">
        <f>VLOOKUP(N155,'Activity Category'!A$35:B$43,2,FALSE)</f>
        <v>#N/A</v>
      </c>
      <c r="P155" s="8">
        <f t="shared" si="6"/>
        <v>0</v>
      </c>
      <c r="R155" s="26"/>
      <c r="S155" s="67" t="e">
        <f>VLOOKUP(R155,'Activity Category'!A$50:B$60,2,FALSE)</f>
        <v>#N/A</v>
      </c>
      <c r="T155" s="8">
        <f t="shared" si="8"/>
        <v>0</v>
      </c>
    </row>
    <row r="156" spans="1:20" ht="15" thickBot="1" x14ac:dyDescent="0.35">
      <c r="A156" s="95"/>
      <c r="B156" s="7"/>
      <c r="C156" s="7"/>
      <c r="D156" s="7"/>
      <c r="E156" s="7"/>
      <c r="F156" s="7"/>
      <c r="G156" s="7" t="e">
        <f>VLOOKUP(F156,'Activity Category'!A$5:B$11,2,FALSE)</f>
        <v>#N/A</v>
      </c>
      <c r="H156" s="99">
        <v>0</v>
      </c>
      <c r="J156" s="70"/>
      <c r="K156" s="67" t="e">
        <f>VLOOKUP(J156,'Activity Category'!A$18:B$28,2,FALSE)</f>
        <v>#N/A</v>
      </c>
      <c r="L156" s="8">
        <f t="shared" si="7"/>
        <v>0</v>
      </c>
      <c r="N156" s="26"/>
      <c r="O156" s="7" t="e">
        <f>VLOOKUP(N156,'Activity Category'!A$35:B$43,2,FALSE)</f>
        <v>#N/A</v>
      </c>
      <c r="P156" s="8">
        <f t="shared" si="6"/>
        <v>0</v>
      </c>
      <c r="R156" s="26"/>
      <c r="S156" s="67" t="e">
        <f>VLOOKUP(R156,'Activity Category'!A$50:B$60,2,FALSE)</f>
        <v>#N/A</v>
      </c>
      <c r="T156" s="8">
        <f t="shared" si="8"/>
        <v>0</v>
      </c>
    </row>
    <row r="157" spans="1:20" ht="15" thickBot="1" x14ac:dyDescent="0.35">
      <c r="A157" s="96"/>
      <c r="B157" s="7"/>
      <c r="C157" s="7"/>
      <c r="D157" s="7"/>
      <c r="E157" s="7"/>
      <c r="F157" s="7"/>
      <c r="G157" s="7" t="e">
        <f>VLOOKUP(F157,'Activity Category'!A$5:B$11,2,FALSE)</f>
        <v>#N/A</v>
      </c>
      <c r="H157" s="99">
        <v>0</v>
      </c>
      <c r="J157" s="70"/>
      <c r="K157" s="67" t="e">
        <f>VLOOKUP(J157,'Activity Category'!A$18:B$28,2,FALSE)</f>
        <v>#N/A</v>
      </c>
      <c r="L157" s="8">
        <f t="shared" si="7"/>
        <v>0</v>
      </c>
      <c r="N157" s="26"/>
      <c r="O157" s="7" t="e">
        <f>VLOOKUP(N157,'Activity Category'!A$35:B$43,2,FALSE)</f>
        <v>#N/A</v>
      </c>
      <c r="P157" s="8">
        <f t="shared" si="6"/>
        <v>0</v>
      </c>
      <c r="R157" s="26"/>
      <c r="S157" s="67" t="e">
        <f>VLOOKUP(R157,'Activity Category'!A$50:B$60,2,FALSE)</f>
        <v>#N/A</v>
      </c>
      <c r="T157" s="8">
        <f t="shared" si="8"/>
        <v>0</v>
      </c>
    </row>
    <row r="158" spans="1:20" ht="15" thickBot="1" x14ac:dyDescent="0.35">
      <c r="A158" s="96"/>
      <c r="B158" s="7"/>
      <c r="C158" s="7"/>
      <c r="D158" s="7"/>
      <c r="E158" s="7"/>
      <c r="F158" s="7"/>
      <c r="G158" s="7" t="e">
        <f>VLOOKUP(F158,'Activity Category'!A$5:B$11,2,FALSE)</f>
        <v>#N/A</v>
      </c>
      <c r="H158" s="99">
        <v>0</v>
      </c>
      <c r="J158" s="70"/>
      <c r="K158" s="67" t="e">
        <f>VLOOKUP(J158,'Activity Category'!A$18:B$28,2,FALSE)</f>
        <v>#N/A</v>
      </c>
      <c r="L158" s="8">
        <f t="shared" si="7"/>
        <v>0</v>
      </c>
      <c r="N158" s="26"/>
      <c r="O158" s="7" t="e">
        <f>VLOOKUP(N158,'Activity Category'!A$35:B$43,2,FALSE)</f>
        <v>#N/A</v>
      </c>
      <c r="P158" s="8">
        <f t="shared" si="6"/>
        <v>0</v>
      </c>
      <c r="R158" s="26"/>
      <c r="S158" s="67" t="e">
        <f>VLOOKUP(R158,'Activity Category'!A$50:B$60,2,FALSE)</f>
        <v>#N/A</v>
      </c>
      <c r="T158" s="8">
        <f t="shared" si="8"/>
        <v>0</v>
      </c>
    </row>
    <row r="159" spans="1:20" ht="15" thickBot="1" x14ac:dyDescent="0.35">
      <c r="A159" s="95"/>
      <c r="B159" s="7"/>
      <c r="C159" s="7"/>
      <c r="D159" s="7"/>
      <c r="E159" s="7"/>
      <c r="F159" s="7"/>
      <c r="G159" s="7" t="e">
        <f>VLOOKUP(F159,'Activity Category'!A$5:B$11,2,FALSE)</f>
        <v>#N/A</v>
      </c>
      <c r="H159" s="99">
        <v>0</v>
      </c>
      <c r="J159" s="70"/>
      <c r="K159" s="67" t="e">
        <f>VLOOKUP(J159,'Activity Category'!A$18:B$28,2,FALSE)</f>
        <v>#N/A</v>
      </c>
      <c r="L159" s="8">
        <f t="shared" si="7"/>
        <v>0</v>
      </c>
      <c r="N159" s="26"/>
      <c r="O159" s="7" t="e">
        <f>VLOOKUP(N159,'Activity Category'!A$35:B$43,2,FALSE)</f>
        <v>#N/A</v>
      </c>
      <c r="P159" s="8">
        <f t="shared" si="6"/>
        <v>0</v>
      </c>
      <c r="R159" s="26"/>
      <c r="S159" s="67" t="e">
        <f>VLOOKUP(R159,'Activity Category'!A$50:B$60,2,FALSE)</f>
        <v>#N/A</v>
      </c>
      <c r="T159" s="8">
        <f t="shared" si="8"/>
        <v>0</v>
      </c>
    </row>
    <row r="160" spans="1:20" ht="15" thickBot="1" x14ac:dyDescent="0.35">
      <c r="A160" s="96"/>
      <c r="B160" s="7"/>
      <c r="C160" s="7"/>
      <c r="D160" s="7"/>
      <c r="E160" s="7"/>
      <c r="F160" s="7"/>
      <c r="G160" s="7" t="e">
        <f>VLOOKUP(F160,'Activity Category'!A$5:B$11,2,FALSE)</f>
        <v>#N/A</v>
      </c>
      <c r="H160" s="99">
        <v>0</v>
      </c>
      <c r="J160" s="70"/>
      <c r="K160" s="67" t="e">
        <f>VLOOKUP(J160,'Activity Category'!A$18:B$28,2,FALSE)</f>
        <v>#N/A</v>
      </c>
      <c r="L160" s="8">
        <f t="shared" si="7"/>
        <v>0</v>
      </c>
      <c r="N160" s="26"/>
      <c r="O160" s="7" t="e">
        <f>VLOOKUP(N160,'Activity Category'!A$35:B$43,2,FALSE)</f>
        <v>#N/A</v>
      </c>
      <c r="P160" s="8">
        <f t="shared" si="6"/>
        <v>0</v>
      </c>
      <c r="R160" s="26"/>
      <c r="S160" s="67" t="e">
        <f>VLOOKUP(R160,'Activity Category'!A$50:B$60,2,FALSE)</f>
        <v>#N/A</v>
      </c>
      <c r="T160" s="8">
        <f t="shared" si="8"/>
        <v>0</v>
      </c>
    </row>
    <row r="161" spans="1:20" ht="15" thickBot="1" x14ac:dyDescent="0.35">
      <c r="A161" s="96"/>
      <c r="B161" s="7"/>
      <c r="C161" s="7"/>
      <c r="D161" s="7"/>
      <c r="E161" s="7"/>
      <c r="F161" s="7"/>
      <c r="G161" s="7" t="e">
        <f>VLOOKUP(F161,'Activity Category'!A$5:B$11,2,FALSE)</f>
        <v>#N/A</v>
      </c>
      <c r="H161" s="99">
        <v>0</v>
      </c>
      <c r="J161" s="70"/>
      <c r="K161" s="67" t="e">
        <f>VLOOKUP(J161,'Activity Category'!A$18:B$28,2,FALSE)</f>
        <v>#N/A</v>
      </c>
      <c r="L161" s="8">
        <f t="shared" si="7"/>
        <v>0</v>
      </c>
      <c r="N161" s="26"/>
      <c r="O161" s="7" t="e">
        <f>VLOOKUP(N161,'Activity Category'!A$35:B$43,2,FALSE)</f>
        <v>#N/A</v>
      </c>
      <c r="P161" s="8">
        <f t="shared" si="6"/>
        <v>0</v>
      </c>
      <c r="R161" s="26"/>
      <c r="S161" s="67" t="e">
        <f>VLOOKUP(R161,'Activity Category'!A$50:B$60,2,FALSE)</f>
        <v>#N/A</v>
      </c>
      <c r="T161" s="8">
        <f t="shared" si="8"/>
        <v>0</v>
      </c>
    </row>
    <row r="162" spans="1:20" ht="15" thickBot="1" x14ac:dyDescent="0.35">
      <c r="A162" s="95"/>
      <c r="B162" s="7"/>
      <c r="C162" s="7"/>
      <c r="D162" s="7"/>
      <c r="E162" s="7"/>
      <c r="F162" s="7"/>
      <c r="G162" s="7" t="e">
        <f>VLOOKUP(F162,'Activity Category'!A$5:B$11,2,FALSE)</f>
        <v>#N/A</v>
      </c>
      <c r="H162" s="99">
        <v>0</v>
      </c>
      <c r="J162" s="70"/>
      <c r="K162" s="67" t="e">
        <f>VLOOKUP(J162,'Activity Category'!A$18:B$28,2,FALSE)</f>
        <v>#N/A</v>
      </c>
      <c r="L162" s="8">
        <f t="shared" si="7"/>
        <v>0</v>
      </c>
      <c r="N162" s="26"/>
      <c r="O162" s="7" t="e">
        <f>VLOOKUP(N162,'Activity Category'!A$35:B$43,2,FALSE)</f>
        <v>#N/A</v>
      </c>
      <c r="P162" s="8">
        <f t="shared" si="6"/>
        <v>0</v>
      </c>
      <c r="R162" s="26"/>
      <c r="S162" s="67" t="e">
        <f>VLOOKUP(R162,'Activity Category'!A$50:B$60,2,FALSE)</f>
        <v>#N/A</v>
      </c>
      <c r="T162" s="8">
        <f t="shared" si="8"/>
        <v>0</v>
      </c>
    </row>
    <row r="163" spans="1:20" ht="15" thickBot="1" x14ac:dyDescent="0.35">
      <c r="A163" s="95"/>
      <c r="B163" s="7"/>
      <c r="C163" s="7"/>
      <c r="D163" s="7"/>
      <c r="E163" s="7"/>
      <c r="F163" s="7"/>
      <c r="G163" s="7" t="e">
        <f>VLOOKUP(F163,'Activity Category'!A$5:B$11,2,FALSE)</f>
        <v>#N/A</v>
      </c>
      <c r="H163" s="99">
        <v>0</v>
      </c>
      <c r="J163" s="70"/>
      <c r="K163" s="67" t="e">
        <f>VLOOKUP(J163,'Activity Category'!A$18:B$28,2,FALSE)</f>
        <v>#N/A</v>
      </c>
      <c r="L163" s="8">
        <f t="shared" si="7"/>
        <v>0</v>
      </c>
      <c r="N163" s="26"/>
      <c r="O163" s="7" t="e">
        <f>VLOOKUP(N163,'Activity Category'!A$35:B$43,2,FALSE)</f>
        <v>#N/A</v>
      </c>
      <c r="P163" s="8">
        <f t="shared" si="6"/>
        <v>0</v>
      </c>
      <c r="R163" s="26"/>
      <c r="S163" s="67" t="e">
        <f>VLOOKUP(R163,'Activity Category'!A$50:B$60,2,FALSE)</f>
        <v>#N/A</v>
      </c>
      <c r="T163" s="8">
        <f t="shared" si="8"/>
        <v>0</v>
      </c>
    </row>
    <row r="164" spans="1:20" ht="15" thickBot="1" x14ac:dyDescent="0.35">
      <c r="A164" s="95"/>
      <c r="B164" s="7"/>
      <c r="C164" s="7"/>
      <c r="D164" s="7"/>
      <c r="E164" s="7"/>
      <c r="F164" s="7"/>
      <c r="G164" s="7" t="e">
        <f>VLOOKUP(F164,'Activity Category'!A$5:B$11,2,FALSE)</f>
        <v>#N/A</v>
      </c>
      <c r="H164" s="99">
        <v>0</v>
      </c>
      <c r="J164" s="70"/>
      <c r="K164" s="67" t="e">
        <f>VLOOKUP(J164,'Activity Category'!A$18:B$28,2,FALSE)</f>
        <v>#N/A</v>
      </c>
      <c r="L164" s="8">
        <f t="shared" si="7"/>
        <v>0</v>
      </c>
      <c r="N164" s="26"/>
      <c r="O164" s="7" t="e">
        <f>VLOOKUP(N164,'Activity Category'!A$35:B$43,2,FALSE)</f>
        <v>#N/A</v>
      </c>
      <c r="P164" s="8">
        <f t="shared" si="6"/>
        <v>0</v>
      </c>
      <c r="R164" s="26"/>
      <c r="S164" s="67" t="e">
        <f>VLOOKUP(R164,'Activity Category'!A$50:B$60,2,FALSE)</f>
        <v>#N/A</v>
      </c>
      <c r="T164" s="8">
        <f t="shared" si="8"/>
        <v>0</v>
      </c>
    </row>
    <row r="165" spans="1:20" ht="15" thickBot="1" x14ac:dyDescent="0.35">
      <c r="A165" s="96"/>
      <c r="B165" s="7"/>
      <c r="C165" s="7"/>
      <c r="D165" s="7"/>
      <c r="E165" s="7"/>
      <c r="F165" s="7"/>
      <c r="G165" s="7" t="e">
        <f>VLOOKUP(F165,'Activity Category'!A$5:B$11,2,FALSE)</f>
        <v>#N/A</v>
      </c>
      <c r="H165" s="99">
        <v>0</v>
      </c>
      <c r="J165" s="70"/>
      <c r="K165" s="67" t="e">
        <f>VLOOKUP(J165,'Activity Category'!A$18:B$28,2,FALSE)</f>
        <v>#N/A</v>
      </c>
      <c r="L165" s="8">
        <f t="shared" si="7"/>
        <v>0</v>
      </c>
      <c r="N165" s="26"/>
      <c r="O165" s="7" t="e">
        <f>VLOOKUP(N165,'Activity Category'!A$35:B$43,2,FALSE)</f>
        <v>#N/A</v>
      </c>
      <c r="P165" s="8">
        <f t="shared" si="6"/>
        <v>0</v>
      </c>
      <c r="R165" s="26"/>
      <c r="S165" s="67" t="e">
        <f>VLOOKUP(R165,'Activity Category'!A$50:B$60,2,FALSE)</f>
        <v>#N/A</v>
      </c>
      <c r="T165" s="8">
        <f t="shared" si="8"/>
        <v>0</v>
      </c>
    </row>
    <row r="166" spans="1:20" ht="15" thickBot="1" x14ac:dyDescent="0.35">
      <c r="A166" s="96"/>
      <c r="B166" s="7"/>
      <c r="C166" s="7"/>
      <c r="D166" s="7"/>
      <c r="E166" s="7"/>
      <c r="F166" s="7"/>
      <c r="G166" s="7" t="e">
        <f>VLOOKUP(F166,'Activity Category'!A$5:B$11,2,FALSE)</f>
        <v>#N/A</v>
      </c>
      <c r="H166" s="99">
        <v>0</v>
      </c>
      <c r="J166" s="70"/>
      <c r="K166" s="67" t="e">
        <f>VLOOKUP(J166,'Activity Category'!A$18:B$28,2,FALSE)</f>
        <v>#N/A</v>
      </c>
      <c r="L166" s="8">
        <f t="shared" si="7"/>
        <v>0</v>
      </c>
      <c r="N166" s="26"/>
      <c r="O166" s="7" t="e">
        <f>VLOOKUP(N166,'Activity Category'!A$35:B$43,2,FALSE)</f>
        <v>#N/A</v>
      </c>
      <c r="P166" s="8">
        <f t="shared" si="6"/>
        <v>0</v>
      </c>
      <c r="R166" s="26"/>
      <c r="S166" s="67" t="e">
        <f>VLOOKUP(R166,'Activity Category'!A$50:B$60,2,FALSE)</f>
        <v>#N/A</v>
      </c>
      <c r="T166" s="8">
        <f t="shared" si="8"/>
        <v>0</v>
      </c>
    </row>
    <row r="167" spans="1:20" ht="15" thickBot="1" x14ac:dyDescent="0.35">
      <c r="A167" s="95"/>
      <c r="B167" s="7"/>
      <c r="C167" s="7"/>
      <c r="D167" s="7"/>
      <c r="E167" s="7"/>
      <c r="F167" s="7"/>
      <c r="G167" s="7" t="e">
        <f>VLOOKUP(F167,'Activity Category'!A$5:B$11,2,FALSE)</f>
        <v>#N/A</v>
      </c>
      <c r="H167" s="99">
        <v>0</v>
      </c>
      <c r="J167" s="70"/>
      <c r="K167" s="67" t="e">
        <f>VLOOKUP(J167,'Activity Category'!A$18:B$28,2,FALSE)</f>
        <v>#N/A</v>
      </c>
      <c r="L167" s="8">
        <f t="shared" si="7"/>
        <v>0</v>
      </c>
      <c r="N167" s="26"/>
      <c r="O167" s="7" t="e">
        <f>VLOOKUP(N167,'Activity Category'!A$35:B$43,2,FALSE)</f>
        <v>#N/A</v>
      </c>
      <c r="P167" s="8">
        <f t="shared" si="6"/>
        <v>0</v>
      </c>
      <c r="R167" s="26"/>
      <c r="S167" s="67" t="e">
        <f>VLOOKUP(R167,'Activity Category'!A$50:B$60,2,FALSE)</f>
        <v>#N/A</v>
      </c>
      <c r="T167" s="8">
        <f t="shared" si="8"/>
        <v>0</v>
      </c>
    </row>
    <row r="168" spans="1:20" ht="15" thickBot="1" x14ac:dyDescent="0.35">
      <c r="A168" s="95"/>
      <c r="B168" s="7"/>
      <c r="C168" s="7"/>
      <c r="D168" s="7"/>
      <c r="E168" s="7"/>
      <c r="F168" s="7"/>
      <c r="G168" s="7" t="e">
        <f>VLOOKUP(F168,'Activity Category'!A$5:B$11,2,FALSE)</f>
        <v>#N/A</v>
      </c>
      <c r="H168" s="99">
        <v>0</v>
      </c>
      <c r="J168" s="70"/>
      <c r="K168" s="67" t="e">
        <f>VLOOKUP(J168,'Activity Category'!A$18:B$28,2,FALSE)</f>
        <v>#N/A</v>
      </c>
      <c r="L168" s="8">
        <f t="shared" si="7"/>
        <v>0</v>
      </c>
      <c r="N168" s="26"/>
      <c r="O168" s="7" t="e">
        <f>VLOOKUP(N168,'Activity Category'!A$35:B$43,2,FALSE)</f>
        <v>#N/A</v>
      </c>
      <c r="P168" s="8">
        <f t="shared" si="6"/>
        <v>0</v>
      </c>
      <c r="R168" s="26"/>
      <c r="S168" s="67" t="e">
        <f>VLOOKUP(R168,'Activity Category'!A$50:B$60,2,FALSE)</f>
        <v>#N/A</v>
      </c>
      <c r="T168" s="8">
        <f t="shared" si="8"/>
        <v>0</v>
      </c>
    </row>
    <row r="169" spans="1:20" ht="15" thickBot="1" x14ac:dyDescent="0.35">
      <c r="A169" s="96"/>
      <c r="B169" s="7"/>
      <c r="C169" s="7"/>
      <c r="D169" s="7"/>
      <c r="E169" s="7"/>
      <c r="F169" s="7"/>
      <c r="G169" s="7" t="e">
        <f>VLOOKUP(F169,'Activity Category'!A$5:B$11,2,FALSE)</f>
        <v>#N/A</v>
      </c>
      <c r="H169" s="99">
        <v>0</v>
      </c>
      <c r="J169" s="70"/>
      <c r="K169" s="67" t="e">
        <f>VLOOKUP(J169,'Activity Category'!A$18:B$28,2,FALSE)</f>
        <v>#N/A</v>
      </c>
      <c r="L169" s="8">
        <f t="shared" si="7"/>
        <v>0</v>
      </c>
      <c r="N169" s="26"/>
      <c r="O169" s="7" t="e">
        <f>VLOOKUP(N169,'Activity Category'!A$35:B$43,2,FALSE)</f>
        <v>#N/A</v>
      </c>
      <c r="P169" s="8">
        <f t="shared" si="6"/>
        <v>0</v>
      </c>
      <c r="R169" s="26"/>
      <c r="S169" s="67" t="e">
        <f>VLOOKUP(R169,'Activity Category'!A$50:B$60,2,FALSE)</f>
        <v>#N/A</v>
      </c>
      <c r="T169" s="8">
        <f t="shared" si="8"/>
        <v>0</v>
      </c>
    </row>
    <row r="170" spans="1:20" ht="15" thickBot="1" x14ac:dyDescent="0.35">
      <c r="A170" s="95"/>
      <c r="B170" s="7"/>
      <c r="C170" s="7"/>
      <c r="D170" s="7"/>
      <c r="E170" s="7"/>
      <c r="F170" s="7"/>
      <c r="G170" s="7" t="e">
        <f>VLOOKUP(F170,'Activity Category'!A$5:B$11,2,FALSE)</f>
        <v>#N/A</v>
      </c>
      <c r="H170" s="99">
        <v>0</v>
      </c>
      <c r="J170" s="70"/>
      <c r="K170" s="67" t="e">
        <f>VLOOKUP(J170,'Activity Category'!A$18:B$28,2,FALSE)</f>
        <v>#N/A</v>
      </c>
      <c r="L170" s="8">
        <f t="shared" si="7"/>
        <v>0</v>
      </c>
      <c r="N170" s="26"/>
      <c r="O170" s="7" t="e">
        <f>VLOOKUP(N170,'Activity Category'!A$35:B$43,2,FALSE)</f>
        <v>#N/A</v>
      </c>
      <c r="P170" s="8">
        <f t="shared" si="6"/>
        <v>0</v>
      </c>
      <c r="R170" s="26"/>
      <c r="S170" s="67" t="e">
        <f>VLOOKUP(R170,'Activity Category'!A$50:B$60,2,FALSE)</f>
        <v>#N/A</v>
      </c>
      <c r="T170" s="8">
        <f t="shared" si="8"/>
        <v>0</v>
      </c>
    </row>
    <row r="171" spans="1:20" ht="15" thickBot="1" x14ac:dyDescent="0.35">
      <c r="A171" s="95"/>
      <c r="B171" s="7"/>
      <c r="C171" s="7"/>
      <c r="D171" s="7"/>
      <c r="E171" s="7"/>
      <c r="F171" s="7"/>
      <c r="G171" s="7" t="e">
        <f>VLOOKUP(F171,'Activity Category'!A$5:B$11,2,FALSE)</f>
        <v>#N/A</v>
      </c>
      <c r="H171" s="99">
        <v>0</v>
      </c>
      <c r="J171" s="70"/>
      <c r="K171" s="67" t="e">
        <f>VLOOKUP(J171,'Activity Category'!A$18:B$28,2,FALSE)</f>
        <v>#N/A</v>
      </c>
      <c r="L171" s="8">
        <f t="shared" si="7"/>
        <v>0</v>
      </c>
      <c r="N171" s="26"/>
      <c r="O171" s="7" t="e">
        <f>VLOOKUP(N171,'Activity Category'!A$35:B$43,2,FALSE)</f>
        <v>#N/A</v>
      </c>
      <c r="P171" s="8">
        <f t="shared" si="6"/>
        <v>0</v>
      </c>
      <c r="R171" s="26"/>
      <c r="S171" s="67" t="e">
        <f>VLOOKUP(R171,'Activity Category'!A$50:B$60,2,FALSE)</f>
        <v>#N/A</v>
      </c>
      <c r="T171" s="8">
        <f t="shared" si="8"/>
        <v>0</v>
      </c>
    </row>
    <row r="172" spans="1:20" ht="15" thickBot="1" x14ac:dyDescent="0.35">
      <c r="A172" s="95"/>
      <c r="B172" s="7"/>
      <c r="C172" s="7"/>
      <c r="D172" s="7"/>
      <c r="E172" s="7"/>
      <c r="F172" s="7"/>
      <c r="G172" s="7" t="e">
        <f>VLOOKUP(F172,'Activity Category'!A$5:B$11,2,FALSE)</f>
        <v>#N/A</v>
      </c>
      <c r="H172" s="99">
        <v>0</v>
      </c>
      <c r="J172" s="70"/>
      <c r="K172" s="67" t="e">
        <f>VLOOKUP(J172,'Activity Category'!A$18:B$28,2,FALSE)</f>
        <v>#N/A</v>
      </c>
      <c r="L172" s="8">
        <f t="shared" si="7"/>
        <v>0</v>
      </c>
      <c r="N172" s="26"/>
      <c r="O172" s="7" t="e">
        <f>VLOOKUP(N172,'Activity Category'!A$35:B$43,2,FALSE)</f>
        <v>#N/A</v>
      </c>
      <c r="P172" s="8">
        <f t="shared" si="6"/>
        <v>0</v>
      </c>
      <c r="R172" s="26"/>
      <c r="S172" s="67" t="e">
        <f>VLOOKUP(R172,'Activity Category'!A$50:B$60,2,FALSE)</f>
        <v>#N/A</v>
      </c>
      <c r="T172" s="8">
        <f t="shared" si="8"/>
        <v>0</v>
      </c>
    </row>
    <row r="173" spans="1:20" ht="15" thickBot="1" x14ac:dyDescent="0.35">
      <c r="A173" s="96"/>
      <c r="B173" s="7"/>
      <c r="C173" s="7"/>
      <c r="D173" s="7"/>
      <c r="E173" s="7"/>
      <c r="F173" s="7"/>
      <c r="G173" s="7" t="e">
        <f>VLOOKUP(F173,'Activity Category'!A$5:B$11,2,FALSE)</f>
        <v>#N/A</v>
      </c>
      <c r="H173" s="99">
        <v>0</v>
      </c>
      <c r="J173" s="70"/>
      <c r="K173" s="67" t="e">
        <f>VLOOKUP(J173,'Activity Category'!A$18:B$28,2,FALSE)</f>
        <v>#N/A</v>
      </c>
      <c r="L173" s="8">
        <f t="shared" si="7"/>
        <v>0</v>
      </c>
      <c r="N173" s="26"/>
      <c r="O173" s="7" t="e">
        <f>VLOOKUP(N173,'Activity Category'!A$35:B$43,2,FALSE)</f>
        <v>#N/A</v>
      </c>
      <c r="P173" s="8">
        <f t="shared" si="6"/>
        <v>0</v>
      </c>
      <c r="R173" s="26"/>
      <c r="S173" s="67" t="e">
        <f>VLOOKUP(R173,'Activity Category'!A$50:B$60,2,FALSE)</f>
        <v>#N/A</v>
      </c>
      <c r="T173" s="8">
        <f t="shared" si="8"/>
        <v>0</v>
      </c>
    </row>
    <row r="174" spans="1:20" ht="15" thickBot="1" x14ac:dyDescent="0.35">
      <c r="A174" s="95"/>
      <c r="B174" s="7"/>
      <c r="C174" s="7"/>
      <c r="D174" s="7"/>
      <c r="E174" s="7"/>
      <c r="F174" s="7"/>
      <c r="G174" s="7" t="e">
        <f>VLOOKUP(F174,'Activity Category'!A$5:B$11,2,FALSE)</f>
        <v>#N/A</v>
      </c>
      <c r="H174" s="99">
        <v>0</v>
      </c>
      <c r="J174" s="70"/>
      <c r="K174" s="67" t="e">
        <f>VLOOKUP(J174,'Activity Category'!A$18:B$28,2,FALSE)</f>
        <v>#N/A</v>
      </c>
      <c r="L174" s="8">
        <f t="shared" si="7"/>
        <v>0</v>
      </c>
      <c r="N174" s="26"/>
      <c r="O174" s="7" t="e">
        <f>VLOOKUP(N174,'Activity Category'!A$35:B$43,2,FALSE)</f>
        <v>#N/A</v>
      </c>
      <c r="P174" s="8">
        <f t="shared" si="6"/>
        <v>0</v>
      </c>
      <c r="R174" s="26"/>
      <c r="S174" s="67" t="e">
        <f>VLOOKUP(R174,'Activity Category'!A$50:B$60,2,FALSE)</f>
        <v>#N/A</v>
      </c>
      <c r="T174" s="8">
        <f t="shared" si="8"/>
        <v>0</v>
      </c>
    </row>
    <row r="175" spans="1:20" ht="15" thickBot="1" x14ac:dyDescent="0.35">
      <c r="A175" s="96"/>
      <c r="B175" s="7"/>
      <c r="C175" s="7"/>
      <c r="D175" s="7"/>
      <c r="E175" s="7"/>
      <c r="F175" s="7"/>
      <c r="G175" s="7" t="e">
        <f>VLOOKUP(F175,'Activity Category'!A$5:B$11,2,FALSE)</f>
        <v>#N/A</v>
      </c>
      <c r="H175" s="99">
        <v>0</v>
      </c>
      <c r="J175" s="70"/>
      <c r="K175" s="67" t="e">
        <f>VLOOKUP(J175,'Activity Category'!A$18:B$28,2,FALSE)</f>
        <v>#N/A</v>
      </c>
      <c r="L175" s="8">
        <f t="shared" si="7"/>
        <v>0</v>
      </c>
      <c r="N175" s="26"/>
      <c r="O175" s="7" t="e">
        <f>VLOOKUP(N175,'Activity Category'!A$35:B$43,2,FALSE)</f>
        <v>#N/A</v>
      </c>
      <c r="P175" s="8">
        <f t="shared" si="6"/>
        <v>0</v>
      </c>
      <c r="R175" s="26"/>
      <c r="S175" s="67" t="e">
        <f>VLOOKUP(R175,'Activity Category'!A$50:B$60,2,FALSE)</f>
        <v>#N/A</v>
      </c>
      <c r="T175" s="8">
        <f t="shared" si="8"/>
        <v>0</v>
      </c>
    </row>
    <row r="176" spans="1:20" ht="15" thickBot="1" x14ac:dyDescent="0.35">
      <c r="A176" s="96"/>
      <c r="B176" s="7"/>
      <c r="C176" s="7"/>
      <c r="D176" s="7"/>
      <c r="E176" s="7"/>
      <c r="F176" s="7"/>
      <c r="G176" s="7" t="e">
        <f>VLOOKUP(F176,'Activity Category'!A$5:B$11,2,FALSE)</f>
        <v>#N/A</v>
      </c>
      <c r="H176" s="99">
        <v>0</v>
      </c>
      <c r="J176" s="70"/>
      <c r="K176" s="67" t="e">
        <f>VLOOKUP(J176,'Activity Category'!A$18:B$28,2,FALSE)</f>
        <v>#N/A</v>
      </c>
      <c r="L176" s="8">
        <f t="shared" si="7"/>
        <v>0</v>
      </c>
      <c r="N176" s="26"/>
      <c r="O176" s="7" t="e">
        <f>VLOOKUP(N176,'Activity Category'!A$35:B$43,2,FALSE)</f>
        <v>#N/A</v>
      </c>
      <c r="P176" s="8">
        <f t="shared" si="6"/>
        <v>0</v>
      </c>
      <c r="R176" s="26"/>
      <c r="S176" s="67" t="e">
        <f>VLOOKUP(R176,'Activity Category'!A$50:B$60,2,FALSE)</f>
        <v>#N/A</v>
      </c>
      <c r="T176" s="8">
        <f t="shared" si="8"/>
        <v>0</v>
      </c>
    </row>
    <row r="177" spans="1:20" ht="15" thickBot="1" x14ac:dyDescent="0.35">
      <c r="A177" s="96"/>
      <c r="B177" s="7"/>
      <c r="C177" s="7"/>
      <c r="D177" s="7"/>
      <c r="E177" s="7"/>
      <c r="F177" s="7"/>
      <c r="G177" s="7" t="e">
        <f>VLOOKUP(F177,'Activity Category'!A$5:B$11,2,FALSE)</f>
        <v>#N/A</v>
      </c>
      <c r="H177" s="99">
        <v>0</v>
      </c>
      <c r="J177" s="70"/>
      <c r="K177" s="67" t="e">
        <f>VLOOKUP(J177,'Activity Category'!A$18:B$28,2,FALSE)</f>
        <v>#N/A</v>
      </c>
      <c r="L177" s="8">
        <f t="shared" si="7"/>
        <v>0</v>
      </c>
      <c r="N177" s="26"/>
      <c r="O177" s="7" t="e">
        <f>VLOOKUP(N177,'Activity Category'!A$35:B$43,2,FALSE)</f>
        <v>#N/A</v>
      </c>
      <c r="P177" s="8">
        <f t="shared" si="6"/>
        <v>0</v>
      </c>
      <c r="R177" s="26"/>
      <c r="S177" s="67" t="e">
        <f>VLOOKUP(R177,'Activity Category'!A$50:B$60,2,FALSE)</f>
        <v>#N/A</v>
      </c>
      <c r="T177" s="8">
        <f t="shared" si="8"/>
        <v>0</v>
      </c>
    </row>
    <row r="178" spans="1:20" ht="15" thickBot="1" x14ac:dyDescent="0.35">
      <c r="A178" s="95"/>
      <c r="B178" s="7"/>
      <c r="C178" s="7"/>
      <c r="D178" s="7"/>
      <c r="E178" s="7"/>
      <c r="F178" s="7"/>
      <c r="G178" s="7" t="e">
        <f>VLOOKUP(F178,'Activity Category'!A$5:B$11,2,FALSE)</f>
        <v>#N/A</v>
      </c>
      <c r="H178" s="99">
        <v>0</v>
      </c>
      <c r="J178" s="70"/>
      <c r="K178" s="67" t="e">
        <f>VLOOKUP(J178,'Activity Category'!A$18:B$28,2,FALSE)</f>
        <v>#N/A</v>
      </c>
      <c r="L178" s="8">
        <f t="shared" si="7"/>
        <v>0</v>
      </c>
      <c r="N178" s="26"/>
      <c r="O178" s="7" t="e">
        <f>VLOOKUP(N178,'Activity Category'!A$35:B$43,2,FALSE)</f>
        <v>#N/A</v>
      </c>
      <c r="P178" s="8">
        <f t="shared" si="6"/>
        <v>0</v>
      </c>
      <c r="R178" s="26"/>
      <c r="S178" s="67" t="e">
        <f>VLOOKUP(R178,'Activity Category'!A$50:B$60,2,FALSE)</f>
        <v>#N/A</v>
      </c>
      <c r="T178" s="8">
        <f t="shared" si="8"/>
        <v>0</v>
      </c>
    </row>
    <row r="179" spans="1:20" ht="15" thickBot="1" x14ac:dyDescent="0.35">
      <c r="A179" s="96"/>
      <c r="B179" s="7"/>
      <c r="C179" s="7"/>
      <c r="D179" s="7"/>
      <c r="E179" s="7"/>
      <c r="F179" s="7"/>
      <c r="G179" s="7" t="e">
        <f>VLOOKUP(F179,'Activity Category'!A$5:B$11,2,FALSE)</f>
        <v>#N/A</v>
      </c>
      <c r="H179" s="99">
        <v>0</v>
      </c>
      <c r="J179" s="70"/>
      <c r="K179" s="67" t="e">
        <f>VLOOKUP(J179,'Activity Category'!A$18:B$28,2,FALSE)</f>
        <v>#N/A</v>
      </c>
      <c r="L179" s="8">
        <f t="shared" si="7"/>
        <v>0</v>
      </c>
      <c r="N179" s="26"/>
      <c r="O179" s="7" t="e">
        <f>VLOOKUP(N179,'Activity Category'!A$35:B$43,2,FALSE)</f>
        <v>#N/A</v>
      </c>
      <c r="P179" s="8">
        <f t="shared" si="6"/>
        <v>0</v>
      </c>
      <c r="R179" s="26"/>
      <c r="S179" s="67" t="e">
        <f>VLOOKUP(R179,'Activity Category'!A$50:B$60,2,FALSE)</f>
        <v>#N/A</v>
      </c>
      <c r="T179" s="8">
        <f t="shared" si="8"/>
        <v>0</v>
      </c>
    </row>
    <row r="180" spans="1:20" ht="15" thickBot="1" x14ac:dyDescent="0.35">
      <c r="A180" s="95"/>
      <c r="B180" s="7"/>
      <c r="C180" s="7"/>
      <c r="D180" s="7"/>
      <c r="E180" s="7"/>
      <c r="F180" s="7"/>
      <c r="G180" s="7" t="e">
        <f>VLOOKUP(F180,'Activity Category'!A$5:B$11,2,FALSE)</f>
        <v>#N/A</v>
      </c>
      <c r="H180" s="99">
        <v>0</v>
      </c>
      <c r="J180" s="70"/>
      <c r="K180" s="67" t="e">
        <f>VLOOKUP(J180,'Activity Category'!A$18:B$28,2,FALSE)</f>
        <v>#N/A</v>
      </c>
      <c r="L180" s="8">
        <f t="shared" si="7"/>
        <v>0</v>
      </c>
      <c r="N180" s="26"/>
      <c r="O180" s="7" t="e">
        <f>VLOOKUP(N180,'Activity Category'!A$35:B$43,2,FALSE)</f>
        <v>#N/A</v>
      </c>
      <c r="P180" s="8">
        <f t="shared" si="6"/>
        <v>0</v>
      </c>
      <c r="R180" s="26"/>
      <c r="S180" s="67" t="e">
        <f>VLOOKUP(R180,'Activity Category'!A$50:B$60,2,FALSE)</f>
        <v>#N/A</v>
      </c>
      <c r="T180" s="8">
        <f t="shared" si="8"/>
        <v>0</v>
      </c>
    </row>
    <row r="181" spans="1:20" ht="15" thickBot="1" x14ac:dyDescent="0.35">
      <c r="A181" s="96"/>
      <c r="B181" s="7"/>
      <c r="C181" s="7"/>
      <c r="D181" s="7"/>
      <c r="E181" s="7"/>
      <c r="F181" s="7"/>
      <c r="G181" s="7" t="e">
        <f>VLOOKUP(F181,'Activity Category'!A$5:B$11,2,FALSE)</f>
        <v>#N/A</v>
      </c>
      <c r="H181" s="99">
        <v>0</v>
      </c>
      <c r="J181" s="70"/>
      <c r="K181" s="67" t="e">
        <f>VLOOKUP(J181,'Activity Category'!A$18:B$28,2,FALSE)</f>
        <v>#N/A</v>
      </c>
      <c r="L181" s="8">
        <f t="shared" si="7"/>
        <v>0</v>
      </c>
      <c r="N181" s="26"/>
      <c r="O181" s="7" t="e">
        <f>VLOOKUP(N181,'Activity Category'!A$35:B$43,2,FALSE)</f>
        <v>#N/A</v>
      </c>
      <c r="P181" s="8">
        <f t="shared" si="6"/>
        <v>0</v>
      </c>
      <c r="R181" s="26"/>
      <c r="S181" s="67" t="e">
        <f>VLOOKUP(R181,'Activity Category'!A$50:B$60,2,FALSE)</f>
        <v>#N/A</v>
      </c>
      <c r="T181" s="8">
        <f t="shared" si="8"/>
        <v>0</v>
      </c>
    </row>
    <row r="182" spans="1:20" ht="15" thickBot="1" x14ac:dyDescent="0.35">
      <c r="A182" s="96"/>
      <c r="B182" s="7"/>
      <c r="C182" s="7"/>
      <c r="D182" s="7"/>
      <c r="E182" s="7"/>
      <c r="F182" s="7"/>
      <c r="G182" s="7" t="e">
        <f>VLOOKUP(F182,'Activity Category'!A$5:B$11,2,FALSE)</f>
        <v>#N/A</v>
      </c>
      <c r="H182" s="99">
        <v>0</v>
      </c>
      <c r="J182" s="70"/>
      <c r="K182" s="67" t="e">
        <f>VLOOKUP(J182,'Activity Category'!A$18:B$28,2,FALSE)</f>
        <v>#N/A</v>
      </c>
      <c r="L182" s="8">
        <f t="shared" si="7"/>
        <v>0</v>
      </c>
      <c r="N182" s="26"/>
      <c r="O182" s="7" t="e">
        <f>VLOOKUP(N182,'Activity Category'!A$35:B$43,2,FALSE)</f>
        <v>#N/A</v>
      </c>
      <c r="P182" s="8">
        <f t="shared" si="6"/>
        <v>0</v>
      </c>
      <c r="R182" s="26"/>
      <c r="S182" s="67" t="e">
        <f>VLOOKUP(R182,'Activity Category'!A$50:B$60,2,FALSE)</f>
        <v>#N/A</v>
      </c>
      <c r="T182" s="8">
        <f t="shared" si="8"/>
        <v>0</v>
      </c>
    </row>
    <row r="183" spans="1:20" ht="15" thickBot="1" x14ac:dyDescent="0.35">
      <c r="A183" s="96"/>
      <c r="B183" s="7"/>
      <c r="C183" s="7"/>
      <c r="D183" s="7"/>
      <c r="E183" s="7"/>
      <c r="F183" s="7"/>
      <c r="G183" s="7" t="e">
        <f>VLOOKUP(F183,'Activity Category'!A$5:B$11,2,FALSE)</f>
        <v>#N/A</v>
      </c>
      <c r="H183" s="99">
        <v>0</v>
      </c>
      <c r="J183" s="70"/>
      <c r="K183" s="67" t="e">
        <f>VLOOKUP(J183,'Activity Category'!A$18:B$28,2,FALSE)</f>
        <v>#N/A</v>
      </c>
      <c r="L183" s="8">
        <f t="shared" si="7"/>
        <v>0</v>
      </c>
      <c r="N183" s="26"/>
      <c r="O183" s="7" t="e">
        <f>VLOOKUP(N183,'Activity Category'!A$35:B$43,2,FALSE)</f>
        <v>#N/A</v>
      </c>
      <c r="P183" s="8">
        <f t="shared" si="6"/>
        <v>0</v>
      </c>
      <c r="R183" s="26"/>
      <c r="S183" s="67" t="e">
        <f>VLOOKUP(R183,'Activity Category'!A$50:B$60,2,FALSE)</f>
        <v>#N/A</v>
      </c>
      <c r="T183" s="8">
        <f t="shared" si="8"/>
        <v>0</v>
      </c>
    </row>
    <row r="184" spans="1:20" ht="15" thickBot="1" x14ac:dyDescent="0.35">
      <c r="A184" s="95"/>
      <c r="B184" s="7"/>
      <c r="C184" s="7"/>
      <c r="D184" s="7"/>
      <c r="E184" s="7"/>
      <c r="F184" s="7"/>
      <c r="G184" s="7" t="e">
        <f>VLOOKUP(F184,'Activity Category'!A$5:B$11,2,FALSE)</f>
        <v>#N/A</v>
      </c>
      <c r="H184" s="99">
        <v>0</v>
      </c>
      <c r="J184" s="70"/>
      <c r="K184" s="67" t="e">
        <f>VLOOKUP(J184,'Activity Category'!A$18:B$28,2,FALSE)</f>
        <v>#N/A</v>
      </c>
      <c r="L184" s="8">
        <f t="shared" si="7"/>
        <v>0</v>
      </c>
      <c r="N184" s="26"/>
      <c r="O184" s="7" t="e">
        <f>VLOOKUP(N184,'Activity Category'!A$35:B$43,2,FALSE)</f>
        <v>#N/A</v>
      </c>
      <c r="P184" s="8">
        <f t="shared" si="6"/>
        <v>0</v>
      </c>
      <c r="R184" s="26"/>
      <c r="S184" s="67" t="e">
        <f>VLOOKUP(R184,'Activity Category'!A$50:B$60,2,FALSE)</f>
        <v>#N/A</v>
      </c>
      <c r="T184" s="8">
        <f t="shared" si="8"/>
        <v>0</v>
      </c>
    </row>
    <row r="185" spans="1:20" ht="15" thickBot="1" x14ac:dyDescent="0.35">
      <c r="A185" s="96"/>
      <c r="B185" s="7"/>
      <c r="C185" s="7"/>
      <c r="D185" s="7"/>
      <c r="E185" s="7"/>
      <c r="F185" s="7"/>
      <c r="G185" s="7" t="e">
        <f>VLOOKUP(F185,'Activity Category'!A$5:B$11,2,FALSE)</f>
        <v>#N/A</v>
      </c>
      <c r="H185" s="99">
        <v>0</v>
      </c>
      <c r="J185" s="70"/>
      <c r="K185" s="67" t="e">
        <f>VLOOKUP(J185,'Activity Category'!A$18:B$28,2,FALSE)</f>
        <v>#N/A</v>
      </c>
      <c r="L185" s="8">
        <f t="shared" si="7"/>
        <v>0</v>
      </c>
      <c r="N185" s="26"/>
      <c r="O185" s="7" t="e">
        <f>VLOOKUP(N185,'Activity Category'!A$35:B$43,2,FALSE)</f>
        <v>#N/A</v>
      </c>
      <c r="P185" s="8">
        <f t="shared" si="6"/>
        <v>0</v>
      </c>
      <c r="R185" s="26"/>
      <c r="S185" s="67" t="e">
        <f>VLOOKUP(R185,'Activity Category'!A$50:B$60,2,FALSE)</f>
        <v>#N/A</v>
      </c>
      <c r="T185" s="8">
        <f t="shared" si="8"/>
        <v>0</v>
      </c>
    </row>
    <row r="186" spans="1:20" ht="15" thickBot="1" x14ac:dyDescent="0.35">
      <c r="A186" s="95"/>
      <c r="B186" s="7"/>
      <c r="C186" s="7"/>
      <c r="D186" s="7"/>
      <c r="E186" s="7"/>
      <c r="F186" s="7"/>
      <c r="G186" s="7" t="e">
        <f>VLOOKUP(F186,'Activity Category'!A$5:B$11,2,FALSE)</f>
        <v>#N/A</v>
      </c>
      <c r="H186" s="99">
        <v>0</v>
      </c>
      <c r="J186" s="70"/>
      <c r="K186" s="67" t="e">
        <f>VLOOKUP(J186,'Activity Category'!A$18:B$28,2,FALSE)</f>
        <v>#N/A</v>
      </c>
      <c r="L186" s="8">
        <f t="shared" si="7"/>
        <v>0</v>
      </c>
      <c r="N186" s="26"/>
      <c r="O186" s="7" t="e">
        <f>VLOOKUP(N186,'Activity Category'!A$35:B$43,2,FALSE)</f>
        <v>#N/A</v>
      </c>
      <c r="P186" s="8">
        <f t="shared" si="6"/>
        <v>0</v>
      </c>
      <c r="R186" s="26"/>
      <c r="S186" s="67" t="e">
        <f>VLOOKUP(R186,'Activity Category'!A$50:B$60,2,FALSE)</f>
        <v>#N/A</v>
      </c>
      <c r="T186" s="8">
        <f t="shared" si="8"/>
        <v>0</v>
      </c>
    </row>
    <row r="187" spans="1:20" ht="15" thickBot="1" x14ac:dyDescent="0.35">
      <c r="A187" s="96"/>
      <c r="B187" s="7"/>
      <c r="C187" s="7"/>
      <c r="D187" s="7"/>
      <c r="E187" s="7"/>
      <c r="F187" s="7"/>
      <c r="G187" s="7" t="e">
        <f>VLOOKUP(F187,'Activity Category'!A$5:B$11,2,FALSE)</f>
        <v>#N/A</v>
      </c>
      <c r="H187" s="99">
        <v>0</v>
      </c>
      <c r="J187" s="70"/>
      <c r="K187" s="67" t="e">
        <f>VLOOKUP(J187,'Activity Category'!A$18:B$28,2,FALSE)</f>
        <v>#N/A</v>
      </c>
      <c r="L187" s="8">
        <f t="shared" si="7"/>
        <v>0</v>
      </c>
      <c r="N187" s="26"/>
      <c r="O187" s="7" t="e">
        <f>VLOOKUP(N187,'Activity Category'!A$35:B$43,2,FALSE)</f>
        <v>#N/A</v>
      </c>
      <c r="P187" s="8">
        <f t="shared" si="6"/>
        <v>0</v>
      </c>
      <c r="R187" s="26"/>
      <c r="S187" s="67" t="e">
        <f>VLOOKUP(R187,'Activity Category'!A$50:B$60,2,FALSE)</f>
        <v>#N/A</v>
      </c>
      <c r="T187" s="8">
        <f t="shared" si="8"/>
        <v>0</v>
      </c>
    </row>
    <row r="188" spans="1:20" ht="15" thickBot="1" x14ac:dyDescent="0.35">
      <c r="A188" s="95"/>
      <c r="B188" s="7"/>
      <c r="C188" s="7"/>
      <c r="D188" s="7"/>
      <c r="E188" s="7"/>
      <c r="F188" s="7"/>
      <c r="G188" s="7" t="e">
        <f>VLOOKUP(F188,'Activity Category'!A$5:B$11,2,FALSE)</f>
        <v>#N/A</v>
      </c>
      <c r="H188" s="99">
        <v>0</v>
      </c>
      <c r="J188" s="70"/>
      <c r="K188" s="67" t="e">
        <f>VLOOKUP(J188,'Activity Category'!A$18:B$28,2,FALSE)</f>
        <v>#N/A</v>
      </c>
      <c r="L188" s="8">
        <f t="shared" si="7"/>
        <v>0</v>
      </c>
      <c r="N188" s="26"/>
      <c r="O188" s="7" t="e">
        <f>VLOOKUP(N188,'Activity Category'!A$35:B$43,2,FALSE)</f>
        <v>#N/A</v>
      </c>
      <c r="P188" s="8">
        <f t="shared" si="6"/>
        <v>0</v>
      </c>
      <c r="R188" s="26"/>
      <c r="S188" s="67" t="e">
        <f>VLOOKUP(R188,'Activity Category'!A$50:B$60,2,FALSE)</f>
        <v>#N/A</v>
      </c>
      <c r="T188" s="8">
        <f t="shared" si="8"/>
        <v>0</v>
      </c>
    </row>
    <row r="189" spans="1:20" ht="15" thickBot="1" x14ac:dyDescent="0.35">
      <c r="A189" s="96"/>
      <c r="B189" s="7"/>
      <c r="C189" s="7"/>
      <c r="D189" s="7"/>
      <c r="E189" s="7"/>
      <c r="F189" s="7"/>
      <c r="G189" s="7" t="e">
        <f>VLOOKUP(F189,'Activity Category'!A$5:B$11,2,FALSE)</f>
        <v>#N/A</v>
      </c>
      <c r="H189" s="99">
        <v>0</v>
      </c>
      <c r="J189" s="70"/>
      <c r="K189" s="67" t="e">
        <f>VLOOKUP(J189,'Activity Category'!A$18:B$28,2,FALSE)</f>
        <v>#N/A</v>
      </c>
      <c r="L189" s="8">
        <f t="shared" si="7"/>
        <v>0</v>
      </c>
      <c r="N189" s="26"/>
      <c r="O189" s="7" t="e">
        <f>VLOOKUP(N189,'Activity Category'!A$35:B$43,2,FALSE)</f>
        <v>#N/A</v>
      </c>
      <c r="P189" s="8">
        <f t="shared" si="6"/>
        <v>0</v>
      </c>
      <c r="R189" s="26"/>
      <c r="S189" s="67" t="e">
        <f>VLOOKUP(R189,'Activity Category'!A$50:B$60,2,FALSE)</f>
        <v>#N/A</v>
      </c>
      <c r="T189" s="8">
        <f t="shared" si="8"/>
        <v>0</v>
      </c>
    </row>
    <row r="190" spans="1:20" ht="15" thickBot="1" x14ac:dyDescent="0.35">
      <c r="A190" s="96"/>
      <c r="B190" s="7"/>
      <c r="C190" s="7"/>
      <c r="D190" s="7"/>
      <c r="E190" s="7"/>
      <c r="F190" s="7"/>
      <c r="G190" s="7" t="e">
        <f>VLOOKUP(F190,'Activity Category'!A$5:B$11,2,FALSE)</f>
        <v>#N/A</v>
      </c>
      <c r="H190" s="99">
        <v>0</v>
      </c>
      <c r="J190" s="70"/>
      <c r="K190" s="67" t="e">
        <f>VLOOKUP(J190,'Activity Category'!A$18:B$28,2,FALSE)</f>
        <v>#N/A</v>
      </c>
      <c r="L190" s="8">
        <f t="shared" si="7"/>
        <v>0</v>
      </c>
      <c r="N190" s="26"/>
      <c r="O190" s="7" t="e">
        <f>VLOOKUP(N190,'Activity Category'!A$35:B$43,2,FALSE)</f>
        <v>#N/A</v>
      </c>
      <c r="P190" s="8">
        <f t="shared" si="6"/>
        <v>0</v>
      </c>
      <c r="R190" s="26"/>
      <c r="S190" s="67" t="e">
        <f>VLOOKUP(R190,'Activity Category'!A$50:B$60,2,FALSE)</f>
        <v>#N/A</v>
      </c>
      <c r="T190" s="8">
        <f t="shared" si="8"/>
        <v>0</v>
      </c>
    </row>
    <row r="191" spans="1:20" ht="15" thickBot="1" x14ac:dyDescent="0.35">
      <c r="A191" s="95"/>
      <c r="B191" s="7"/>
      <c r="C191" s="7"/>
      <c r="D191" s="7"/>
      <c r="E191" s="7"/>
      <c r="F191" s="7"/>
      <c r="G191" s="7" t="e">
        <f>VLOOKUP(F191,'Activity Category'!A$5:B$11,2,FALSE)</f>
        <v>#N/A</v>
      </c>
      <c r="H191" s="99">
        <v>0</v>
      </c>
      <c r="J191" s="70"/>
      <c r="K191" s="67" t="e">
        <f>VLOOKUP(J191,'Activity Category'!A$18:B$28,2,FALSE)</f>
        <v>#N/A</v>
      </c>
      <c r="L191" s="8">
        <f t="shared" si="7"/>
        <v>0</v>
      </c>
      <c r="N191" s="26"/>
      <c r="O191" s="7" t="e">
        <f>VLOOKUP(N191,'Activity Category'!A$35:B$43,2,FALSE)</f>
        <v>#N/A</v>
      </c>
      <c r="P191" s="8">
        <f t="shared" si="6"/>
        <v>0</v>
      </c>
      <c r="R191" s="26"/>
      <c r="S191" s="67" t="e">
        <f>VLOOKUP(R191,'Activity Category'!A$50:B$60,2,FALSE)</f>
        <v>#N/A</v>
      </c>
      <c r="T191" s="8">
        <f t="shared" si="8"/>
        <v>0</v>
      </c>
    </row>
    <row r="192" spans="1:20" ht="15" thickBot="1" x14ac:dyDescent="0.35">
      <c r="A192" s="96"/>
      <c r="B192" s="7"/>
      <c r="C192" s="7"/>
      <c r="D192" s="7"/>
      <c r="E192" s="7"/>
      <c r="F192" s="7"/>
      <c r="G192" s="7" t="e">
        <f>VLOOKUP(F192,'Activity Category'!A$5:B$11,2,FALSE)</f>
        <v>#N/A</v>
      </c>
      <c r="H192" s="99">
        <v>0</v>
      </c>
      <c r="J192" s="70"/>
      <c r="K192" s="67" t="e">
        <f>VLOOKUP(J192,'Activity Category'!A$18:B$28,2,FALSE)</f>
        <v>#N/A</v>
      </c>
      <c r="L192" s="8">
        <f t="shared" si="7"/>
        <v>0</v>
      </c>
      <c r="N192" s="26"/>
      <c r="O192" s="7" t="e">
        <f>VLOOKUP(N192,'Activity Category'!A$35:B$43,2,FALSE)</f>
        <v>#N/A</v>
      </c>
      <c r="P192" s="8">
        <f t="shared" si="6"/>
        <v>0</v>
      </c>
      <c r="R192" s="26"/>
      <c r="S192" s="67" t="e">
        <f>VLOOKUP(R192,'Activity Category'!A$50:B$60,2,FALSE)</f>
        <v>#N/A</v>
      </c>
      <c r="T192" s="8">
        <f t="shared" si="8"/>
        <v>0</v>
      </c>
    </row>
    <row r="193" spans="1:20" ht="15" thickBot="1" x14ac:dyDescent="0.35">
      <c r="A193" s="96"/>
      <c r="B193" s="7"/>
      <c r="C193" s="7"/>
      <c r="D193" s="7"/>
      <c r="E193" s="7"/>
      <c r="F193" s="7"/>
      <c r="G193" s="7" t="e">
        <f>VLOOKUP(F193,'Activity Category'!A$5:B$11,2,FALSE)</f>
        <v>#N/A</v>
      </c>
      <c r="H193" s="99">
        <v>0</v>
      </c>
      <c r="J193" s="70"/>
      <c r="K193" s="67" t="e">
        <f>VLOOKUP(J193,'Activity Category'!A$18:B$28,2,FALSE)</f>
        <v>#N/A</v>
      </c>
      <c r="L193" s="8">
        <f t="shared" si="7"/>
        <v>0</v>
      </c>
      <c r="N193" s="26"/>
      <c r="O193" s="7" t="e">
        <f>VLOOKUP(N193,'Activity Category'!A$35:B$43,2,FALSE)</f>
        <v>#N/A</v>
      </c>
      <c r="P193" s="8">
        <f t="shared" si="6"/>
        <v>0</v>
      </c>
      <c r="R193" s="26"/>
      <c r="S193" s="67" t="e">
        <f>VLOOKUP(R193,'Activity Category'!A$50:B$60,2,FALSE)</f>
        <v>#N/A</v>
      </c>
      <c r="T193" s="8">
        <f t="shared" si="8"/>
        <v>0</v>
      </c>
    </row>
    <row r="194" spans="1:20" ht="15" thickBot="1" x14ac:dyDescent="0.35">
      <c r="A194" s="95"/>
      <c r="B194" s="7"/>
      <c r="C194" s="7"/>
      <c r="D194" s="7"/>
      <c r="E194" s="7"/>
      <c r="F194" s="7"/>
      <c r="G194" s="7" t="e">
        <f>VLOOKUP(F194,'Activity Category'!A$5:B$11,2,FALSE)</f>
        <v>#N/A</v>
      </c>
      <c r="H194" s="99">
        <v>0</v>
      </c>
      <c r="J194" s="70"/>
      <c r="K194" s="67" t="e">
        <f>VLOOKUP(J194,'Activity Category'!A$18:B$28,2,FALSE)</f>
        <v>#N/A</v>
      </c>
      <c r="L194" s="8">
        <f t="shared" si="7"/>
        <v>0</v>
      </c>
      <c r="N194" s="26"/>
      <c r="O194" s="7" t="e">
        <f>VLOOKUP(N194,'Activity Category'!A$35:B$43,2,FALSE)</f>
        <v>#N/A</v>
      </c>
      <c r="P194" s="8">
        <f t="shared" si="6"/>
        <v>0</v>
      </c>
      <c r="R194" s="26"/>
      <c r="S194" s="67" t="e">
        <f>VLOOKUP(R194,'Activity Category'!A$50:B$60,2,FALSE)</f>
        <v>#N/A</v>
      </c>
      <c r="T194" s="8">
        <f t="shared" si="8"/>
        <v>0</v>
      </c>
    </row>
    <row r="195" spans="1:20" ht="15" thickBot="1" x14ac:dyDescent="0.35">
      <c r="A195" s="95"/>
      <c r="B195" s="7"/>
      <c r="C195" s="7"/>
      <c r="D195" s="7"/>
      <c r="E195" s="7"/>
      <c r="F195" s="7"/>
      <c r="G195" s="7" t="e">
        <f>VLOOKUP(F195,'Activity Category'!A$5:B$11,2,FALSE)</f>
        <v>#N/A</v>
      </c>
      <c r="H195" s="99">
        <v>0</v>
      </c>
      <c r="J195" s="70"/>
      <c r="K195" s="67" t="e">
        <f>VLOOKUP(J195,'Activity Category'!A$18:B$28,2,FALSE)</f>
        <v>#N/A</v>
      </c>
      <c r="L195" s="8">
        <f t="shared" si="7"/>
        <v>0</v>
      </c>
      <c r="N195" s="26"/>
      <c r="O195" s="7" t="e">
        <f>VLOOKUP(N195,'Activity Category'!A$35:B$43,2,FALSE)</f>
        <v>#N/A</v>
      </c>
      <c r="P195" s="8">
        <f t="shared" si="6"/>
        <v>0</v>
      </c>
      <c r="R195" s="26"/>
      <c r="S195" s="67" t="e">
        <f>VLOOKUP(R195,'Activity Category'!A$50:B$60,2,FALSE)</f>
        <v>#N/A</v>
      </c>
      <c r="T195" s="8">
        <f t="shared" si="8"/>
        <v>0</v>
      </c>
    </row>
    <row r="196" spans="1:20" ht="15" thickBot="1" x14ac:dyDescent="0.35">
      <c r="A196" s="96"/>
      <c r="B196" s="7"/>
      <c r="C196" s="7"/>
      <c r="D196" s="7"/>
      <c r="E196" s="7"/>
      <c r="F196" s="7"/>
      <c r="G196" s="7" t="e">
        <f>VLOOKUP(F196,'Activity Category'!A$5:B$11,2,FALSE)</f>
        <v>#N/A</v>
      </c>
      <c r="H196" s="99">
        <v>0</v>
      </c>
      <c r="J196" s="70"/>
      <c r="K196" s="67" t="e">
        <f>VLOOKUP(J196,'Activity Category'!A$18:B$28,2,FALSE)</f>
        <v>#N/A</v>
      </c>
      <c r="L196" s="8">
        <f t="shared" si="7"/>
        <v>0</v>
      </c>
      <c r="N196" s="26"/>
      <c r="O196" s="7" t="e">
        <f>VLOOKUP(N196,'Activity Category'!A$35:B$43,2,FALSE)</f>
        <v>#N/A</v>
      </c>
      <c r="P196" s="8">
        <f t="shared" ref="P196:P292" si="9">H196</f>
        <v>0</v>
      </c>
      <c r="R196" s="26"/>
      <c r="S196" s="67" t="e">
        <f>VLOOKUP(R196,'Activity Category'!A$50:B$60,2,FALSE)</f>
        <v>#N/A</v>
      </c>
      <c r="T196" s="8">
        <f t="shared" si="8"/>
        <v>0</v>
      </c>
    </row>
    <row r="197" spans="1:20" ht="15" thickBot="1" x14ac:dyDescent="0.35">
      <c r="A197" s="96"/>
      <c r="B197" s="7"/>
      <c r="C197" s="7"/>
      <c r="D197" s="7"/>
      <c r="E197" s="7"/>
      <c r="F197" s="7"/>
      <c r="G197" s="7" t="e">
        <f>VLOOKUP(F197,'Activity Category'!A$5:B$11,2,FALSE)</f>
        <v>#N/A</v>
      </c>
      <c r="H197" s="99">
        <v>0</v>
      </c>
      <c r="J197" s="70"/>
      <c r="K197" s="67" t="e">
        <f>VLOOKUP(J197,'Activity Category'!A$18:B$28,2,FALSE)</f>
        <v>#N/A</v>
      </c>
      <c r="L197" s="8">
        <f t="shared" ref="L197:L293" si="10">H197</f>
        <v>0</v>
      </c>
      <c r="N197" s="26"/>
      <c r="O197" s="7" t="e">
        <f>VLOOKUP(N197,'Activity Category'!A$35:B$43,2,FALSE)</f>
        <v>#N/A</v>
      </c>
      <c r="P197" s="8">
        <f t="shared" si="9"/>
        <v>0</v>
      </c>
      <c r="R197" s="26"/>
      <c r="S197" s="67" t="e">
        <f>VLOOKUP(R197,'Activity Category'!A$50:B$60,2,FALSE)</f>
        <v>#N/A</v>
      </c>
      <c r="T197" s="8">
        <f t="shared" ref="T197:T293" si="11">H197</f>
        <v>0</v>
      </c>
    </row>
    <row r="198" spans="1:20" ht="15" thickBot="1" x14ac:dyDescent="0.35">
      <c r="A198" s="96"/>
      <c r="B198" s="7"/>
      <c r="C198" s="7"/>
      <c r="D198" s="7"/>
      <c r="E198" s="7"/>
      <c r="F198" s="7"/>
      <c r="G198" s="7" t="e">
        <f>VLOOKUP(F198,'Activity Category'!A$5:B$11,2,FALSE)</f>
        <v>#N/A</v>
      </c>
      <c r="H198" s="99">
        <v>0</v>
      </c>
      <c r="J198" s="70"/>
      <c r="K198" s="67" t="e">
        <f>VLOOKUP(J198,'Activity Category'!A$18:B$28,2,FALSE)</f>
        <v>#N/A</v>
      </c>
      <c r="L198" s="8">
        <f t="shared" si="10"/>
        <v>0</v>
      </c>
      <c r="N198" s="26"/>
      <c r="O198" s="7" t="e">
        <f>VLOOKUP(N198,'Activity Category'!A$35:B$43,2,FALSE)</f>
        <v>#N/A</v>
      </c>
      <c r="P198" s="8">
        <f t="shared" si="9"/>
        <v>0</v>
      </c>
      <c r="R198" s="26"/>
      <c r="S198" s="67" t="e">
        <f>VLOOKUP(R198,'Activity Category'!A$50:B$60,2,FALSE)</f>
        <v>#N/A</v>
      </c>
      <c r="T198" s="8">
        <f t="shared" si="11"/>
        <v>0</v>
      </c>
    </row>
    <row r="199" spans="1:20" ht="15" thickBot="1" x14ac:dyDescent="0.35">
      <c r="A199" s="96"/>
      <c r="B199" s="7"/>
      <c r="C199" s="7"/>
      <c r="D199" s="7"/>
      <c r="E199" s="7"/>
      <c r="F199" s="7"/>
      <c r="G199" s="7" t="e">
        <f>VLOOKUP(F199,'Activity Category'!A$5:B$11,2,FALSE)</f>
        <v>#N/A</v>
      </c>
      <c r="H199" s="99">
        <v>0</v>
      </c>
      <c r="J199" s="70"/>
      <c r="K199" s="67" t="e">
        <f>VLOOKUP(J199,'Activity Category'!A$18:B$28,2,FALSE)</f>
        <v>#N/A</v>
      </c>
      <c r="L199" s="8">
        <f t="shared" si="10"/>
        <v>0</v>
      </c>
      <c r="N199" s="26"/>
      <c r="O199" s="7" t="e">
        <f>VLOOKUP(N199,'Activity Category'!A$35:B$43,2,FALSE)</f>
        <v>#N/A</v>
      </c>
      <c r="P199" s="8">
        <f t="shared" si="9"/>
        <v>0</v>
      </c>
      <c r="R199" s="26"/>
      <c r="S199" s="67" t="e">
        <f>VLOOKUP(R199,'Activity Category'!A$50:B$60,2,FALSE)</f>
        <v>#N/A</v>
      </c>
      <c r="T199" s="8">
        <f t="shared" si="11"/>
        <v>0</v>
      </c>
    </row>
    <row r="200" spans="1:20" ht="15" thickBot="1" x14ac:dyDescent="0.35">
      <c r="A200" s="95"/>
      <c r="B200" s="7"/>
      <c r="C200" s="7"/>
      <c r="D200" s="7"/>
      <c r="E200" s="7"/>
      <c r="F200" s="7"/>
      <c r="G200" s="7" t="e">
        <f>VLOOKUP(F200,'Activity Category'!A$5:B$11,2,FALSE)</f>
        <v>#N/A</v>
      </c>
      <c r="H200" s="99">
        <v>0</v>
      </c>
      <c r="J200" s="70"/>
      <c r="K200" s="67" t="e">
        <f>VLOOKUP(J200,'Activity Category'!A$18:B$28,2,FALSE)</f>
        <v>#N/A</v>
      </c>
      <c r="L200" s="8">
        <f t="shared" si="10"/>
        <v>0</v>
      </c>
      <c r="N200" s="26"/>
      <c r="O200" s="7" t="e">
        <f>VLOOKUP(N200,'Activity Category'!A$35:B$43,2,FALSE)</f>
        <v>#N/A</v>
      </c>
      <c r="P200" s="8">
        <f t="shared" si="9"/>
        <v>0</v>
      </c>
      <c r="R200" s="26"/>
      <c r="S200" s="67" t="e">
        <f>VLOOKUP(R200,'Activity Category'!A$50:B$60,2,FALSE)</f>
        <v>#N/A</v>
      </c>
      <c r="T200" s="8">
        <f t="shared" si="11"/>
        <v>0</v>
      </c>
    </row>
    <row r="201" spans="1:20" ht="15" thickBot="1" x14ac:dyDescent="0.35">
      <c r="A201" s="95"/>
      <c r="B201" s="7"/>
      <c r="C201" s="7"/>
      <c r="D201" s="7"/>
      <c r="E201" s="7"/>
      <c r="F201" s="7"/>
      <c r="G201" s="7" t="e">
        <f>VLOOKUP(F201,'Activity Category'!A$5:B$11,2,FALSE)</f>
        <v>#N/A</v>
      </c>
      <c r="H201" s="99">
        <v>0</v>
      </c>
      <c r="J201" s="70"/>
      <c r="K201" s="67" t="e">
        <f>VLOOKUP(J201,'Activity Category'!A$18:B$28,2,FALSE)</f>
        <v>#N/A</v>
      </c>
      <c r="L201" s="8">
        <f t="shared" si="10"/>
        <v>0</v>
      </c>
      <c r="N201" s="26"/>
      <c r="O201" s="7" t="e">
        <f>VLOOKUP(N201,'Activity Category'!A$35:B$43,2,FALSE)</f>
        <v>#N/A</v>
      </c>
      <c r="P201" s="8">
        <f t="shared" si="9"/>
        <v>0</v>
      </c>
      <c r="R201" s="26"/>
      <c r="S201" s="67" t="e">
        <f>VLOOKUP(R201,'Activity Category'!A$50:B$60,2,FALSE)</f>
        <v>#N/A</v>
      </c>
      <c r="T201" s="8">
        <f t="shared" si="11"/>
        <v>0</v>
      </c>
    </row>
    <row r="202" spans="1:20" ht="15" thickBot="1" x14ac:dyDescent="0.35">
      <c r="A202" s="95"/>
      <c r="B202" s="7"/>
      <c r="C202" s="7"/>
      <c r="D202" s="7"/>
      <c r="E202" s="7"/>
      <c r="F202" s="7"/>
      <c r="G202" s="7" t="e">
        <f>VLOOKUP(F202,'Activity Category'!A$5:B$11,2,FALSE)</f>
        <v>#N/A</v>
      </c>
      <c r="H202" s="99">
        <v>0</v>
      </c>
      <c r="J202" s="70"/>
      <c r="K202" s="67" t="e">
        <f>VLOOKUP(J202,'Activity Category'!A$18:B$28,2,FALSE)</f>
        <v>#N/A</v>
      </c>
      <c r="L202" s="8">
        <f t="shared" si="10"/>
        <v>0</v>
      </c>
      <c r="N202" s="26"/>
      <c r="O202" s="7" t="e">
        <f>VLOOKUP(N202,'Activity Category'!A$35:B$43,2,FALSE)</f>
        <v>#N/A</v>
      </c>
      <c r="P202" s="8">
        <f t="shared" si="9"/>
        <v>0</v>
      </c>
      <c r="R202" s="26"/>
      <c r="S202" s="67" t="e">
        <f>VLOOKUP(R202,'Activity Category'!A$50:B$60,2,FALSE)</f>
        <v>#N/A</v>
      </c>
      <c r="T202" s="8">
        <f t="shared" si="11"/>
        <v>0</v>
      </c>
    </row>
    <row r="203" spans="1:20" ht="15" thickBot="1" x14ac:dyDescent="0.35">
      <c r="A203" s="96"/>
      <c r="B203" s="7"/>
      <c r="C203" s="7"/>
      <c r="D203" s="7"/>
      <c r="E203" s="7"/>
      <c r="F203" s="7"/>
      <c r="G203" s="7" t="e">
        <f>VLOOKUP(F203,'Activity Category'!A$5:B$11,2,FALSE)</f>
        <v>#N/A</v>
      </c>
      <c r="H203" s="99">
        <v>0</v>
      </c>
      <c r="J203" s="70"/>
      <c r="K203" s="67" t="e">
        <f>VLOOKUP(J203,'Activity Category'!A$18:B$28,2,FALSE)</f>
        <v>#N/A</v>
      </c>
      <c r="L203" s="8">
        <f t="shared" si="10"/>
        <v>0</v>
      </c>
      <c r="N203" s="26"/>
      <c r="O203" s="7" t="e">
        <f>VLOOKUP(N203,'Activity Category'!A$35:B$43,2,FALSE)</f>
        <v>#N/A</v>
      </c>
      <c r="P203" s="8">
        <f t="shared" si="9"/>
        <v>0</v>
      </c>
      <c r="R203" s="26"/>
      <c r="S203" s="67" t="e">
        <f>VLOOKUP(R203,'Activity Category'!A$50:B$60,2,FALSE)</f>
        <v>#N/A</v>
      </c>
      <c r="T203" s="8">
        <f t="shared" si="11"/>
        <v>0</v>
      </c>
    </row>
    <row r="204" spans="1:20" ht="15" thickBot="1" x14ac:dyDescent="0.35">
      <c r="A204" s="95"/>
      <c r="B204" s="7"/>
      <c r="C204" s="7"/>
      <c r="D204" s="7"/>
      <c r="E204" s="7"/>
      <c r="F204" s="7"/>
      <c r="G204" s="7" t="e">
        <f>VLOOKUP(F204,'Activity Category'!A$5:B$11,2,FALSE)</f>
        <v>#N/A</v>
      </c>
      <c r="H204" s="99">
        <v>0</v>
      </c>
      <c r="J204" s="70"/>
      <c r="K204" s="67" t="e">
        <f>VLOOKUP(J204,'Activity Category'!A$18:B$28,2,FALSE)</f>
        <v>#N/A</v>
      </c>
      <c r="L204" s="8">
        <f t="shared" si="10"/>
        <v>0</v>
      </c>
      <c r="N204" s="26"/>
      <c r="O204" s="7" t="e">
        <f>VLOOKUP(N204,'Activity Category'!A$35:B$43,2,FALSE)</f>
        <v>#N/A</v>
      </c>
      <c r="P204" s="8">
        <f t="shared" si="9"/>
        <v>0</v>
      </c>
      <c r="R204" s="26"/>
      <c r="S204" s="67" t="e">
        <f>VLOOKUP(R204,'Activity Category'!A$50:B$60,2,FALSE)</f>
        <v>#N/A</v>
      </c>
      <c r="T204" s="8">
        <f t="shared" si="11"/>
        <v>0</v>
      </c>
    </row>
    <row r="205" spans="1:20" ht="15" thickBot="1" x14ac:dyDescent="0.35">
      <c r="A205" s="95"/>
      <c r="B205" s="7"/>
      <c r="C205" s="7"/>
      <c r="D205" s="7"/>
      <c r="E205" s="7"/>
      <c r="F205" s="7"/>
      <c r="G205" s="7" t="e">
        <f>VLOOKUP(F205,'Activity Category'!A$5:B$11,2,FALSE)</f>
        <v>#N/A</v>
      </c>
      <c r="H205" s="99">
        <v>0</v>
      </c>
      <c r="J205" s="70"/>
      <c r="K205" s="67" t="e">
        <f>VLOOKUP(J205,'Activity Category'!A$18:B$28,2,FALSE)</f>
        <v>#N/A</v>
      </c>
      <c r="L205" s="8">
        <f t="shared" si="10"/>
        <v>0</v>
      </c>
      <c r="N205" s="26"/>
      <c r="O205" s="7" t="e">
        <f>VLOOKUP(N205,'Activity Category'!A$35:B$43,2,FALSE)</f>
        <v>#N/A</v>
      </c>
      <c r="P205" s="8">
        <f t="shared" si="9"/>
        <v>0</v>
      </c>
      <c r="R205" s="26"/>
      <c r="S205" s="67" t="e">
        <f>VLOOKUP(R205,'Activity Category'!A$50:B$60,2,FALSE)</f>
        <v>#N/A</v>
      </c>
      <c r="T205" s="8">
        <f t="shared" si="11"/>
        <v>0</v>
      </c>
    </row>
    <row r="206" spans="1:20" ht="15" thickBot="1" x14ac:dyDescent="0.35">
      <c r="A206" s="95"/>
      <c r="B206" s="7"/>
      <c r="C206" s="7"/>
      <c r="D206" s="7"/>
      <c r="E206" s="7"/>
      <c r="F206" s="7"/>
      <c r="G206" s="7" t="e">
        <f>VLOOKUP(F206,'Activity Category'!A$5:B$11,2,FALSE)</f>
        <v>#N/A</v>
      </c>
      <c r="H206" s="99">
        <v>0</v>
      </c>
      <c r="J206" s="70"/>
      <c r="K206" s="67" t="e">
        <f>VLOOKUP(J206,'Activity Category'!A$18:B$28,2,FALSE)</f>
        <v>#N/A</v>
      </c>
      <c r="L206" s="8">
        <f t="shared" si="10"/>
        <v>0</v>
      </c>
      <c r="N206" s="26"/>
      <c r="O206" s="7" t="e">
        <f>VLOOKUP(N206,'Activity Category'!A$35:B$43,2,FALSE)</f>
        <v>#N/A</v>
      </c>
      <c r="P206" s="8">
        <f t="shared" si="9"/>
        <v>0</v>
      </c>
      <c r="R206" s="26"/>
      <c r="S206" s="67" t="e">
        <f>VLOOKUP(R206,'Activity Category'!A$50:B$60,2,FALSE)</f>
        <v>#N/A</v>
      </c>
      <c r="T206" s="8">
        <f t="shared" si="11"/>
        <v>0</v>
      </c>
    </row>
    <row r="207" spans="1:20" ht="15" thickBot="1" x14ac:dyDescent="0.35">
      <c r="A207" s="95"/>
      <c r="B207" s="7"/>
      <c r="C207" s="7"/>
      <c r="D207" s="7"/>
      <c r="E207" s="7"/>
      <c r="F207" s="7"/>
      <c r="G207" s="7" t="e">
        <f>VLOOKUP(F207,'Activity Category'!A$5:B$11,2,FALSE)</f>
        <v>#N/A</v>
      </c>
      <c r="H207" s="99">
        <v>0</v>
      </c>
      <c r="J207" s="70"/>
      <c r="K207" s="67" t="e">
        <f>VLOOKUP(J207,'Activity Category'!A$18:B$28,2,FALSE)</f>
        <v>#N/A</v>
      </c>
      <c r="L207" s="8">
        <f t="shared" si="10"/>
        <v>0</v>
      </c>
      <c r="N207" s="26"/>
      <c r="O207" s="7" t="e">
        <f>VLOOKUP(N207,'Activity Category'!A$35:B$43,2,FALSE)</f>
        <v>#N/A</v>
      </c>
      <c r="P207" s="8">
        <f t="shared" si="9"/>
        <v>0</v>
      </c>
      <c r="R207" s="26"/>
      <c r="S207" s="67" t="e">
        <f>VLOOKUP(R207,'Activity Category'!A$50:B$60,2,FALSE)</f>
        <v>#N/A</v>
      </c>
      <c r="T207" s="8">
        <f t="shared" si="11"/>
        <v>0</v>
      </c>
    </row>
    <row r="208" spans="1:20" ht="15" thickBot="1" x14ac:dyDescent="0.35">
      <c r="A208" s="96"/>
      <c r="B208" s="7"/>
      <c r="C208" s="7"/>
      <c r="D208" s="7"/>
      <c r="E208" s="7"/>
      <c r="F208" s="7"/>
      <c r="G208" s="7" t="e">
        <f>VLOOKUP(F208,'Activity Category'!A$5:B$11,2,FALSE)</f>
        <v>#N/A</v>
      </c>
      <c r="H208" s="99">
        <v>0</v>
      </c>
      <c r="J208" s="70"/>
      <c r="K208" s="67" t="e">
        <f>VLOOKUP(J208,'Activity Category'!A$18:B$28,2,FALSE)</f>
        <v>#N/A</v>
      </c>
      <c r="L208" s="8">
        <f t="shared" si="10"/>
        <v>0</v>
      </c>
      <c r="N208" s="26"/>
      <c r="O208" s="7" t="e">
        <f>VLOOKUP(N208,'Activity Category'!A$35:B$43,2,FALSE)</f>
        <v>#N/A</v>
      </c>
      <c r="P208" s="8">
        <f t="shared" si="9"/>
        <v>0</v>
      </c>
      <c r="R208" s="26"/>
      <c r="S208" s="67" t="e">
        <f>VLOOKUP(R208,'Activity Category'!A$50:B$60,2,FALSE)</f>
        <v>#N/A</v>
      </c>
      <c r="T208" s="8">
        <f t="shared" si="11"/>
        <v>0</v>
      </c>
    </row>
    <row r="209" spans="1:20" ht="15" thickBot="1" x14ac:dyDescent="0.35">
      <c r="A209" s="96"/>
      <c r="B209" s="7"/>
      <c r="C209" s="7"/>
      <c r="D209" s="7"/>
      <c r="E209" s="7"/>
      <c r="F209" s="7"/>
      <c r="G209" s="7" t="e">
        <f>VLOOKUP(F209,'Activity Category'!A$5:B$11,2,FALSE)</f>
        <v>#N/A</v>
      </c>
      <c r="H209" s="99">
        <v>0</v>
      </c>
      <c r="J209" s="70"/>
      <c r="K209" s="67" t="e">
        <f>VLOOKUP(J209,'Activity Category'!A$18:B$28,2,FALSE)</f>
        <v>#N/A</v>
      </c>
      <c r="L209" s="8">
        <f t="shared" si="10"/>
        <v>0</v>
      </c>
      <c r="N209" s="26"/>
      <c r="O209" s="7" t="e">
        <f>VLOOKUP(N209,'Activity Category'!A$35:B$43,2,FALSE)</f>
        <v>#N/A</v>
      </c>
      <c r="P209" s="8">
        <f t="shared" si="9"/>
        <v>0</v>
      </c>
      <c r="R209" s="26"/>
      <c r="S209" s="67" t="e">
        <f>VLOOKUP(R209,'Activity Category'!A$50:B$60,2,FALSE)</f>
        <v>#N/A</v>
      </c>
      <c r="T209" s="8">
        <f t="shared" si="11"/>
        <v>0</v>
      </c>
    </row>
    <row r="210" spans="1:20" ht="15" thickBot="1" x14ac:dyDescent="0.35">
      <c r="A210" s="95"/>
      <c r="B210" s="7"/>
      <c r="C210" s="7"/>
      <c r="D210" s="7"/>
      <c r="E210" s="7"/>
      <c r="F210" s="7"/>
      <c r="G210" s="7" t="e">
        <f>VLOOKUP(F210,'Activity Category'!A$5:B$11,2,FALSE)</f>
        <v>#N/A</v>
      </c>
      <c r="H210" s="99">
        <v>0</v>
      </c>
      <c r="J210" s="70"/>
      <c r="K210" s="67" t="e">
        <f>VLOOKUP(J210,'Activity Category'!A$18:B$28,2,FALSE)</f>
        <v>#N/A</v>
      </c>
      <c r="L210" s="8">
        <f t="shared" si="10"/>
        <v>0</v>
      </c>
      <c r="N210" s="26"/>
      <c r="O210" s="7" t="e">
        <f>VLOOKUP(N210,'Activity Category'!A$35:B$43,2,FALSE)</f>
        <v>#N/A</v>
      </c>
      <c r="P210" s="8">
        <f t="shared" si="9"/>
        <v>0</v>
      </c>
      <c r="R210" s="26"/>
      <c r="S210" s="67" t="e">
        <f>VLOOKUP(R210,'Activity Category'!A$50:B$60,2,FALSE)</f>
        <v>#N/A</v>
      </c>
      <c r="T210" s="8">
        <f t="shared" si="11"/>
        <v>0</v>
      </c>
    </row>
    <row r="211" spans="1:20" ht="15" thickBot="1" x14ac:dyDescent="0.35">
      <c r="A211" s="96"/>
      <c r="B211" s="7"/>
      <c r="C211" s="7"/>
      <c r="D211" s="7"/>
      <c r="E211" s="7"/>
      <c r="F211" s="7"/>
      <c r="G211" s="7" t="e">
        <f>VLOOKUP(F211,'Activity Category'!A$5:B$11,2,FALSE)</f>
        <v>#N/A</v>
      </c>
      <c r="H211" s="99">
        <v>0</v>
      </c>
      <c r="J211" s="70"/>
      <c r="K211" s="67" t="e">
        <f>VLOOKUP(J211,'Activity Category'!A$18:B$28,2,FALSE)</f>
        <v>#N/A</v>
      </c>
      <c r="L211" s="8">
        <f t="shared" si="10"/>
        <v>0</v>
      </c>
      <c r="N211" s="26"/>
      <c r="O211" s="7" t="e">
        <f>VLOOKUP(N211,'Activity Category'!A$35:B$43,2,FALSE)</f>
        <v>#N/A</v>
      </c>
      <c r="P211" s="8">
        <f t="shared" si="9"/>
        <v>0</v>
      </c>
      <c r="R211" s="26"/>
      <c r="S211" s="67" t="e">
        <f>VLOOKUP(R211,'Activity Category'!A$50:B$60,2,FALSE)</f>
        <v>#N/A</v>
      </c>
      <c r="T211" s="8">
        <f t="shared" si="11"/>
        <v>0</v>
      </c>
    </row>
    <row r="212" spans="1:20" ht="15" thickBot="1" x14ac:dyDescent="0.35">
      <c r="A212" s="96"/>
      <c r="B212" s="7"/>
      <c r="C212" s="7"/>
      <c r="D212" s="7"/>
      <c r="E212" s="7"/>
      <c r="F212" s="7"/>
      <c r="G212" s="7" t="e">
        <f>VLOOKUP(F212,'Activity Category'!A$5:B$11,2,FALSE)</f>
        <v>#N/A</v>
      </c>
      <c r="H212" s="99">
        <v>0</v>
      </c>
      <c r="J212" s="70"/>
      <c r="K212" s="67" t="e">
        <f>VLOOKUP(J212,'Activity Category'!A$18:B$28,2,FALSE)</f>
        <v>#N/A</v>
      </c>
      <c r="L212" s="8">
        <f t="shared" si="10"/>
        <v>0</v>
      </c>
      <c r="N212" s="26"/>
      <c r="O212" s="7" t="e">
        <f>VLOOKUP(N212,'Activity Category'!A$35:B$43,2,FALSE)</f>
        <v>#N/A</v>
      </c>
      <c r="P212" s="8">
        <f t="shared" si="9"/>
        <v>0</v>
      </c>
      <c r="R212" s="26"/>
      <c r="S212" s="67" t="e">
        <f>VLOOKUP(R212,'Activity Category'!A$50:B$60,2,FALSE)</f>
        <v>#N/A</v>
      </c>
      <c r="T212" s="8">
        <f t="shared" si="11"/>
        <v>0</v>
      </c>
    </row>
    <row r="213" spans="1:20" ht="15" thickBot="1" x14ac:dyDescent="0.35">
      <c r="A213" s="96"/>
      <c r="B213" s="7"/>
      <c r="C213" s="7"/>
      <c r="D213" s="7"/>
      <c r="E213" s="7"/>
      <c r="F213" s="7"/>
      <c r="G213" s="7" t="e">
        <f>VLOOKUP(F213,'Activity Category'!A$5:B$11,2,FALSE)</f>
        <v>#N/A</v>
      </c>
      <c r="H213" s="99">
        <v>0</v>
      </c>
      <c r="J213" s="70"/>
      <c r="K213" s="67" t="e">
        <f>VLOOKUP(J213,'Activity Category'!A$18:B$28,2,FALSE)</f>
        <v>#N/A</v>
      </c>
      <c r="L213" s="8">
        <f t="shared" si="10"/>
        <v>0</v>
      </c>
      <c r="N213" s="26"/>
      <c r="O213" s="7" t="e">
        <f>VLOOKUP(N213,'Activity Category'!A$35:B$43,2,FALSE)</f>
        <v>#N/A</v>
      </c>
      <c r="P213" s="8">
        <f t="shared" si="9"/>
        <v>0</v>
      </c>
      <c r="R213" s="26"/>
      <c r="S213" s="67" t="e">
        <f>VLOOKUP(R213,'Activity Category'!A$50:B$60,2,FALSE)</f>
        <v>#N/A</v>
      </c>
      <c r="T213" s="8">
        <f t="shared" si="11"/>
        <v>0</v>
      </c>
    </row>
    <row r="214" spans="1:20" ht="15" thickBot="1" x14ac:dyDescent="0.35">
      <c r="A214" s="95"/>
      <c r="B214" s="7"/>
      <c r="C214" s="7"/>
      <c r="D214" s="7"/>
      <c r="E214" s="7"/>
      <c r="F214" s="7"/>
      <c r="G214" s="7" t="e">
        <f>VLOOKUP(F214,'Activity Category'!A$5:B$11,2,FALSE)</f>
        <v>#N/A</v>
      </c>
      <c r="H214" s="99">
        <v>0</v>
      </c>
      <c r="J214" s="70"/>
      <c r="K214" s="67" t="e">
        <f>VLOOKUP(J214,'Activity Category'!A$18:B$28,2,FALSE)</f>
        <v>#N/A</v>
      </c>
      <c r="L214" s="8">
        <f t="shared" si="10"/>
        <v>0</v>
      </c>
      <c r="N214" s="26"/>
      <c r="O214" s="7" t="e">
        <f>VLOOKUP(N214,'Activity Category'!A$35:B$43,2,FALSE)</f>
        <v>#N/A</v>
      </c>
      <c r="P214" s="8">
        <f t="shared" si="9"/>
        <v>0</v>
      </c>
      <c r="R214" s="26"/>
      <c r="S214" s="67" t="e">
        <f>VLOOKUP(R214,'Activity Category'!A$50:B$60,2,FALSE)</f>
        <v>#N/A</v>
      </c>
      <c r="T214" s="8">
        <f t="shared" si="11"/>
        <v>0</v>
      </c>
    </row>
    <row r="215" spans="1:20" ht="15" thickBot="1" x14ac:dyDescent="0.35">
      <c r="A215" s="96"/>
      <c r="B215" s="7"/>
      <c r="C215" s="7"/>
      <c r="D215" s="7"/>
      <c r="E215" s="7"/>
      <c r="F215" s="7"/>
      <c r="G215" s="7" t="e">
        <f>VLOOKUP(F215,'Activity Category'!A$5:B$11,2,FALSE)</f>
        <v>#N/A</v>
      </c>
      <c r="H215" s="99">
        <v>0</v>
      </c>
      <c r="J215" s="70"/>
      <c r="K215" s="67" t="e">
        <f>VLOOKUP(J215,'Activity Category'!A$18:B$28,2,FALSE)</f>
        <v>#N/A</v>
      </c>
      <c r="L215" s="8">
        <f t="shared" si="10"/>
        <v>0</v>
      </c>
      <c r="N215" s="26"/>
      <c r="O215" s="7" t="e">
        <f>VLOOKUP(N215,'Activity Category'!A$35:B$43,2,FALSE)</f>
        <v>#N/A</v>
      </c>
      <c r="P215" s="8">
        <f t="shared" si="9"/>
        <v>0</v>
      </c>
      <c r="R215" s="26"/>
      <c r="S215" s="67" t="e">
        <f>VLOOKUP(R215,'Activity Category'!A$50:B$60,2,FALSE)</f>
        <v>#N/A</v>
      </c>
      <c r="T215" s="8">
        <f t="shared" si="11"/>
        <v>0</v>
      </c>
    </row>
    <row r="216" spans="1:20" ht="15" thickBot="1" x14ac:dyDescent="0.35">
      <c r="A216" s="95"/>
      <c r="B216" s="7"/>
      <c r="C216" s="7"/>
      <c r="D216" s="7"/>
      <c r="E216" s="7"/>
      <c r="F216" s="7"/>
      <c r="G216" s="7" t="e">
        <f>VLOOKUP(F216,'Activity Category'!A$5:B$11,2,FALSE)</f>
        <v>#N/A</v>
      </c>
      <c r="H216" s="99">
        <v>0</v>
      </c>
      <c r="J216" s="70"/>
      <c r="K216" s="67" t="e">
        <f>VLOOKUP(J216,'Activity Category'!A$18:B$28,2,FALSE)</f>
        <v>#N/A</v>
      </c>
      <c r="L216" s="8">
        <f t="shared" si="10"/>
        <v>0</v>
      </c>
      <c r="N216" s="26"/>
      <c r="O216" s="7" t="e">
        <f>VLOOKUP(N216,'Activity Category'!A$35:B$43,2,FALSE)</f>
        <v>#N/A</v>
      </c>
      <c r="P216" s="8">
        <f t="shared" si="9"/>
        <v>0</v>
      </c>
      <c r="R216" s="26"/>
      <c r="S216" s="67" t="e">
        <f>VLOOKUP(R216,'Activity Category'!A$50:B$60,2,FALSE)</f>
        <v>#N/A</v>
      </c>
      <c r="T216" s="8">
        <f t="shared" si="11"/>
        <v>0</v>
      </c>
    </row>
    <row r="217" spans="1:20" ht="15" thickBot="1" x14ac:dyDescent="0.35">
      <c r="A217" s="96"/>
      <c r="B217" s="7"/>
      <c r="C217" s="7"/>
      <c r="D217" s="7"/>
      <c r="E217" s="7"/>
      <c r="F217" s="7"/>
      <c r="G217" s="7" t="e">
        <f>VLOOKUP(F217,'Activity Category'!A$5:B$11,2,FALSE)</f>
        <v>#N/A</v>
      </c>
      <c r="H217" s="99">
        <v>0</v>
      </c>
      <c r="J217" s="70"/>
      <c r="K217" s="67" t="e">
        <f>VLOOKUP(J217,'Activity Category'!A$18:B$28,2,FALSE)</f>
        <v>#N/A</v>
      </c>
      <c r="L217" s="8">
        <f t="shared" si="10"/>
        <v>0</v>
      </c>
      <c r="N217" s="26"/>
      <c r="O217" s="7" t="e">
        <f>VLOOKUP(N217,'Activity Category'!A$35:B$43,2,FALSE)</f>
        <v>#N/A</v>
      </c>
      <c r="P217" s="8">
        <f t="shared" si="9"/>
        <v>0</v>
      </c>
      <c r="R217" s="26"/>
      <c r="S217" s="67" t="e">
        <f>VLOOKUP(R217,'Activity Category'!A$50:B$60,2,FALSE)</f>
        <v>#N/A</v>
      </c>
      <c r="T217" s="8">
        <f t="shared" si="11"/>
        <v>0</v>
      </c>
    </row>
    <row r="218" spans="1:20" ht="15" thickBot="1" x14ac:dyDescent="0.35">
      <c r="A218" s="95"/>
      <c r="B218" s="7"/>
      <c r="C218" s="7"/>
      <c r="D218" s="7"/>
      <c r="E218" s="7"/>
      <c r="F218" s="7"/>
      <c r="G218" s="7" t="e">
        <f>VLOOKUP(F218,'Activity Category'!A$5:B$11,2,FALSE)</f>
        <v>#N/A</v>
      </c>
      <c r="H218" s="99">
        <v>0</v>
      </c>
      <c r="J218" s="70"/>
      <c r="K218" s="67" t="e">
        <f>VLOOKUP(J218,'Activity Category'!A$18:B$28,2,FALSE)</f>
        <v>#N/A</v>
      </c>
      <c r="L218" s="8">
        <f t="shared" si="10"/>
        <v>0</v>
      </c>
      <c r="N218" s="26"/>
      <c r="O218" s="7" t="e">
        <f>VLOOKUP(N218,'Activity Category'!A$35:B$43,2,FALSE)</f>
        <v>#N/A</v>
      </c>
      <c r="P218" s="8">
        <f t="shared" si="9"/>
        <v>0</v>
      </c>
      <c r="R218" s="26"/>
      <c r="S218" s="67" t="e">
        <f>VLOOKUP(R218,'Activity Category'!A$50:B$60,2,FALSE)</f>
        <v>#N/A</v>
      </c>
      <c r="T218" s="8">
        <f t="shared" si="11"/>
        <v>0</v>
      </c>
    </row>
    <row r="219" spans="1:20" ht="15" thickBot="1" x14ac:dyDescent="0.35">
      <c r="A219" s="95"/>
      <c r="B219" s="7"/>
      <c r="C219" s="7"/>
      <c r="D219" s="7"/>
      <c r="E219" s="7"/>
      <c r="F219" s="7"/>
      <c r="G219" s="7" t="e">
        <f>VLOOKUP(F219,'Activity Category'!A$5:B$11,2,FALSE)</f>
        <v>#N/A</v>
      </c>
      <c r="H219" s="99">
        <v>0</v>
      </c>
      <c r="J219" s="70"/>
      <c r="K219" s="67" t="e">
        <f>VLOOKUP(J219,'Activity Category'!A$18:B$28,2,FALSE)</f>
        <v>#N/A</v>
      </c>
      <c r="L219" s="8">
        <f t="shared" si="10"/>
        <v>0</v>
      </c>
      <c r="N219" s="26"/>
      <c r="O219" s="7" t="e">
        <f>VLOOKUP(N219,'Activity Category'!A$35:B$43,2,FALSE)</f>
        <v>#N/A</v>
      </c>
      <c r="P219" s="8">
        <f t="shared" si="9"/>
        <v>0</v>
      </c>
      <c r="R219" s="26"/>
      <c r="S219" s="67" t="e">
        <f>VLOOKUP(R219,'Activity Category'!A$50:B$60,2,FALSE)</f>
        <v>#N/A</v>
      </c>
      <c r="T219" s="8">
        <f t="shared" si="11"/>
        <v>0</v>
      </c>
    </row>
    <row r="220" spans="1:20" ht="15" thickBot="1" x14ac:dyDescent="0.35">
      <c r="A220" s="95"/>
      <c r="B220" s="7"/>
      <c r="C220" s="7"/>
      <c r="D220" s="7"/>
      <c r="E220" s="7"/>
      <c r="F220" s="7"/>
      <c r="G220" s="7" t="e">
        <f>VLOOKUP(F220,'Activity Category'!A$5:B$11,2,FALSE)</f>
        <v>#N/A</v>
      </c>
      <c r="H220" s="99">
        <v>0</v>
      </c>
      <c r="J220" s="70"/>
      <c r="K220" s="67" t="e">
        <f>VLOOKUP(J220,'Activity Category'!A$18:B$28,2,FALSE)</f>
        <v>#N/A</v>
      </c>
      <c r="L220" s="8">
        <f t="shared" si="10"/>
        <v>0</v>
      </c>
      <c r="N220" s="26"/>
      <c r="O220" s="7" t="e">
        <f>VLOOKUP(N220,'Activity Category'!A$35:B$43,2,FALSE)</f>
        <v>#N/A</v>
      </c>
      <c r="P220" s="8">
        <f t="shared" si="9"/>
        <v>0</v>
      </c>
      <c r="R220" s="26"/>
      <c r="S220" s="67" t="e">
        <f>VLOOKUP(R220,'Activity Category'!A$50:B$60,2,FALSE)</f>
        <v>#N/A</v>
      </c>
      <c r="T220" s="8">
        <f t="shared" si="11"/>
        <v>0</v>
      </c>
    </row>
    <row r="221" spans="1:20" ht="15" thickBot="1" x14ac:dyDescent="0.35">
      <c r="A221" s="96"/>
      <c r="B221" s="7"/>
      <c r="C221" s="7"/>
      <c r="D221" s="7"/>
      <c r="E221" s="7"/>
      <c r="F221" s="7"/>
      <c r="G221" s="7" t="e">
        <f>VLOOKUP(F221,'Activity Category'!A$5:B$11,2,FALSE)</f>
        <v>#N/A</v>
      </c>
      <c r="H221" s="99">
        <v>0</v>
      </c>
      <c r="J221" s="70"/>
      <c r="K221" s="67" t="e">
        <f>VLOOKUP(J221,'Activity Category'!A$18:B$28,2,FALSE)</f>
        <v>#N/A</v>
      </c>
      <c r="L221" s="8">
        <f t="shared" si="10"/>
        <v>0</v>
      </c>
      <c r="N221" s="26"/>
      <c r="O221" s="7" t="e">
        <f>VLOOKUP(N221,'Activity Category'!A$35:B$43,2,FALSE)</f>
        <v>#N/A</v>
      </c>
      <c r="P221" s="8">
        <f t="shared" si="9"/>
        <v>0</v>
      </c>
      <c r="R221" s="26"/>
      <c r="S221" s="67" t="e">
        <f>VLOOKUP(R221,'Activity Category'!A$50:B$60,2,FALSE)</f>
        <v>#N/A</v>
      </c>
      <c r="T221" s="8">
        <f t="shared" si="11"/>
        <v>0</v>
      </c>
    </row>
    <row r="222" spans="1:20" ht="15" thickBot="1" x14ac:dyDescent="0.35">
      <c r="A222" s="96"/>
      <c r="B222" s="7"/>
      <c r="C222" s="7"/>
      <c r="D222" s="7"/>
      <c r="E222" s="7"/>
      <c r="F222" s="7"/>
      <c r="G222" s="7" t="e">
        <f>VLOOKUP(F222,'Activity Category'!A$5:B$11,2,FALSE)</f>
        <v>#N/A</v>
      </c>
      <c r="H222" s="99">
        <v>0</v>
      </c>
      <c r="J222" s="70"/>
      <c r="K222" s="67" t="e">
        <f>VLOOKUP(J222,'Activity Category'!A$18:B$28,2,FALSE)</f>
        <v>#N/A</v>
      </c>
      <c r="L222" s="8">
        <f t="shared" si="10"/>
        <v>0</v>
      </c>
      <c r="N222" s="26"/>
      <c r="O222" s="7" t="e">
        <f>VLOOKUP(N222,'Activity Category'!A$35:B$43,2,FALSE)</f>
        <v>#N/A</v>
      </c>
      <c r="P222" s="8">
        <f t="shared" si="9"/>
        <v>0</v>
      </c>
      <c r="R222" s="26"/>
      <c r="S222" s="67" t="e">
        <f>VLOOKUP(R222,'Activity Category'!A$50:B$60,2,FALSE)</f>
        <v>#N/A</v>
      </c>
      <c r="T222" s="8">
        <f t="shared" si="11"/>
        <v>0</v>
      </c>
    </row>
    <row r="223" spans="1:20" ht="15" thickBot="1" x14ac:dyDescent="0.35">
      <c r="A223" s="96"/>
      <c r="B223" s="7"/>
      <c r="C223" s="7"/>
      <c r="D223" s="7"/>
      <c r="E223" s="7"/>
      <c r="F223" s="7"/>
      <c r="G223" s="7" t="e">
        <f>VLOOKUP(F223,'Activity Category'!A$5:B$11,2,FALSE)</f>
        <v>#N/A</v>
      </c>
      <c r="H223" s="99">
        <v>0</v>
      </c>
      <c r="J223" s="70"/>
      <c r="K223" s="67" t="e">
        <f>VLOOKUP(J223,'Activity Category'!A$18:B$28,2,FALSE)</f>
        <v>#N/A</v>
      </c>
      <c r="L223" s="8">
        <f t="shared" si="10"/>
        <v>0</v>
      </c>
      <c r="N223" s="26"/>
      <c r="O223" s="7" t="e">
        <f>VLOOKUP(N223,'Activity Category'!A$35:B$43,2,FALSE)</f>
        <v>#N/A</v>
      </c>
      <c r="P223" s="8">
        <f t="shared" si="9"/>
        <v>0</v>
      </c>
      <c r="R223" s="26"/>
      <c r="S223" s="67" t="e">
        <f>VLOOKUP(R223,'Activity Category'!A$50:B$60,2,FALSE)</f>
        <v>#N/A</v>
      </c>
      <c r="T223" s="8">
        <f t="shared" si="11"/>
        <v>0</v>
      </c>
    </row>
    <row r="224" spans="1:20" ht="15" thickBot="1" x14ac:dyDescent="0.35">
      <c r="A224" s="96"/>
      <c r="B224" s="7"/>
      <c r="C224" s="7"/>
      <c r="D224" s="7"/>
      <c r="E224" s="7"/>
      <c r="F224" s="7"/>
      <c r="G224" s="7" t="e">
        <f>VLOOKUP(F224,'Activity Category'!A$5:B$11,2,FALSE)</f>
        <v>#N/A</v>
      </c>
      <c r="H224" s="99">
        <v>0</v>
      </c>
      <c r="J224" s="70"/>
      <c r="K224" s="67" t="e">
        <f>VLOOKUP(J224,'Activity Category'!A$18:B$28,2,FALSE)</f>
        <v>#N/A</v>
      </c>
      <c r="L224" s="8">
        <f t="shared" si="10"/>
        <v>0</v>
      </c>
      <c r="N224" s="26"/>
      <c r="O224" s="7" t="e">
        <f>VLOOKUP(N224,'Activity Category'!A$35:B$43,2,FALSE)</f>
        <v>#N/A</v>
      </c>
      <c r="P224" s="8">
        <f t="shared" si="9"/>
        <v>0</v>
      </c>
      <c r="R224" s="26"/>
      <c r="S224" s="67" t="e">
        <f>VLOOKUP(R224,'Activity Category'!A$50:B$60,2,FALSE)</f>
        <v>#N/A</v>
      </c>
      <c r="T224" s="8">
        <f t="shared" si="11"/>
        <v>0</v>
      </c>
    </row>
    <row r="225" spans="1:20" ht="15" thickBot="1" x14ac:dyDescent="0.35">
      <c r="A225" s="96"/>
      <c r="B225" s="7"/>
      <c r="C225" s="7"/>
      <c r="D225" s="7"/>
      <c r="E225" s="7"/>
      <c r="F225" s="7"/>
      <c r="G225" s="7" t="e">
        <f>VLOOKUP(F225,'Activity Category'!A$5:B$11,2,FALSE)</f>
        <v>#N/A</v>
      </c>
      <c r="H225" s="99">
        <v>0</v>
      </c>
      <c r="J225" s="70"/>
      <c r="K225" s="67" t="e">
        <f>VLOOKUP(J225,'Activity Category'!A$18:B$28,2,FALSE)</f>
        <v>#N/A</v>
      </c>
      <c r="L225" s="8">
        <f t="shared" si="10"/>
        <v>0</v>
      </c>
      <c r="N225" s="26"/>
      <c r="O225" s="7" t="e">
        <f>VLOOKUP(N225,'Activity Category'!A$35:B$43,2,FALSE)</f>
        <v>#N/A</v>
      </c>
      <c r="P225" s="8">
        <f t="shared" si="9"/>
        <v>0</v>
      </c>
      <c r="R225" s="26"/>
      <c r="S225" s="67" t="e">
        <f>VLOOKUP(R225,'Activity Category'!A$50:B$60,2,FALSE)</f>
        <v>#N/A</v>
      </c>
      <c r="T225" s="8">
        <f t="shared" si="11"/>
        <v>0</v>
      </c>
    </row>
    <row r="226" spans="1:20" ht="15" thickBot="1" x14ac:dyDescent="0.35">
      <c r="A226" s="96"/>
      <c r="B226" s="7"/>
      <c r="C226" s="7"/>
      <c r="D226" s="7"/>
      <c r="E226" s="7"/>
      <c r="F226" s="7"/>
      <c r="G226" s="7" t="e">
        <f>VLOOKUP(F226,'Activity Category'!A$5:B$11,2,FALSE)</f>
        <v>#N/A</v>
      </c>
      <c r="H226" s="99">
        <v>0</v>
      </c>
      <c r="J226" s="70"/>
      <c r="K226" s="67" t="e">
        <f>VLOOKUP(J226,'Activity Category'!A$18:B$28,2,FALSE)</f>
        <v>#N/A</v>
      </c>
      <c r="L226" s="8">
        <f t="shared" si="10"/>
        <v>0</v>
      </c>
      <c r="N226" s="26"/>
      <c r="O226" s="7" t="e">
        <f>VLOOKUP(N226,'Activity Category'!A$35:B$43,2,FALSE)</f>
        <v>#N/A</v>
      </c>
      <c r="P226" s="8">
        <f t="shared" si="9"/>
        <v>0</v>
      </c>
      <c r="R226" s="26"/>
      <c r="S226" s="67" t="e">
        <f>VLOOKUP(R226,'Activity Category'!A$50:B$60,2,FALSE)</f>
        <v>#N/A</v>
      </c>
      <c r="T226" s="8">
        <f t="shared" si="11"/>
        <v>0</v>
      </c>
    </row>
    <row r="227" spans="1:20" ht="15" thickBot="1" x14ac:dyDescent="0.35">
      <c r="A227" s="95"/>
      <c r="B227" s="7"/>
      <c r="C227" s="7"/>
      <c r="D227" s="7"/>
      <c r="E227" s="7"/>
      <c r="F227" s="7"/>
      <c r="G227" s="7" t="e">
        <f>VLOOKUP(F227,'Activity Category'!A$5:B$11,2,FALSE)</f>
        <v>#N/A</v>
      </c>
      <c r="H227" s="99">
        <v>0</v>
      </c>
      <c r="J227" s="70"/>
      <c r="K227" s="67" t="e">
        <f>VLOOKUP(J227,'Activity Category'!A$18:B$28,2,FALSE)</f>
        <v>#N/A</v>
      </c>
      <c r="L227" s="8">
        <f t="shared" si="10"/>
        <v>0</v>
      </c>
      <c r="N227" s="26"/>
      <c r="O227" s="7" t="e">
        <f>VLOOKUP(N227,'Activity Category'!A$35:B$43,2,FALSE)</f>
        <v>#N/A</v>
      </c>
      <c r="P227" s="8">
        <f t="shared" si="9"/>
        <v>0</v>
      </c>
      <c r="R227" s="26"/>
      <c r="S227" s="67" t="e">
        <f>VLOOKUP(R227,'Activity Category'!A$50:B$60,2,FALSE)</f>
        <v>#N/A</v>
      </c>
      <c r="T227" s="8">
        <f t="shared" si="11"/>
        <v>0</v>
      </c>
    </row>
    <row r="228" spans="1:20" ht="15" thickBot="1" x14ac:dyDescent="0.35">
      <c r="A228" s="95"/>
      <c r="B228" s="7"/>
      <c r="C228" s="7"/>
      <c r="D228" s="7"/>
      <c r="E228" s="7"/>
      <c r="F228" s="7"/>
      <c r="G228" s="7" t="e">
        <f>VLOOKUP(F228,'Activity Category'!A$5:B$11,2,FALSE)</f>
        <v>#N/A</v>
      </c>
      <c r="H228" s="99">
        <v>0</v>
      </c>
      <c r="J228" s="70"/>
      <c r="K228" s="67" t="e">
        <f>VLOOKUP(J228,'Activity Category'!A$18:B$28,2,FALSE)</f>
        <v>#N/A</v>
      </c>
      <c r="L228" s="8">
        <f t="shared" si="10"/>
        <v>0</v>
      </c>
      <c r="N228" s="26"/>
      <c r="O228" s="7" t="e">
        <f>VLOOKUP(N228,'Activity Category'!A$35:B$43,2,FALSE)</f>
        <v>#N/A</v>
      </c>
      <c r="P228" s="8">
        <f t="shared" si="9"/>
        <v>0</v>
      </c>
      <c r="R228" s="26"/>
      <c r="S228" s="67" t="e">
        <f>VLOOKUP(R228,'Activity Category'!A$50:B$60,2,FALSE)</f>
        <v>#N/A</v>
      </c>
      <c r="T228" s="8">
        <f t="shared" si="11"/>
        <v>0</v>
      </c>
    </row>
    <row r="229" spans="1:20" ht="15" thickBot="1" x14ac:dyDescent="0.35">
      <c r="A229" s="96"/>
      <c r="B229" s="7"/>
      <c r="C229" s="7"/>
      <c r="D229" s="7"/>
      <c r="E229" s="7"/>
      <c r="F229" s="7"/>
      <c r="G229" s="7" t="e">
        <f>VLOOKUP(F229,'Activity Category'!A$5:B$11,2,FALSE)</f>
        <v>#N/A</v>
      </c>
      <c r="H229" s="99">
        <v>0</v>
      </c>
      <c r="J229" s="70"/>
      <c r="K229" s="67" t="e">
        <f>VLOOKUP(J229,'Activity Category'!A$18:B$28,2,FALSE)</f>
        <v>#N/A</v>
      </c>
      <c r="L229" s="8">
        <f t="shared" si="10"/>
        <v>0</v>
      </c>
      <c r="N229" s="26"/>
      <c r="O229" s="7" t="e">
        <f>VLOOKUP(N229,'Activity Category'!A$35:B$43,2,FALSE)</f>
        <v>#N/A</v>
      </c>
      <c r="P229" s="8">
        <f t="shared" si="9"/>
        <v>0</v>
      </c>
      <c r="R229" s="26"/>
      <c r="S229" s="67" t="e">
        <f>VLOOKUP(R229,'Activity Category'!A$50:B$60,2,FALSE)</f>
        <v>#N/A</v>
      </c>
      <c r="T229" s="8">
        <f t="shared" si="11"/>
        <v>0</v>
      </c>
    </row>
    <row r="230" spans="1:20" ht="15" thickBot="1" x14ac:dyDescent="0.35">
      <c r="A230" s="96"/>
      <c r="B230" s="7"/>
      <c r="C230" s="7"/>
      <c r="D230" s="7"/>
      <c r="E230" s="7"/>
      <c r="F230" s="7"/>
      <c r="G230" s="7" t="e">
        <f>VLOOKUP(F230,'Activity Category'!A$5:B$11,2,FALSE)</f>
        <v>#N/A</v>
      </c>
      <c r="H230" s="99">
        <v>0</v>
      </c>
      <c r="J230" s="70"/>
      <c r="K230" s="67" t="e">
        <f>VLOOKUP(J230,'Activity Category'!A$18:B$28,2,FALSE)</f>
        <v>#N/A</v>
      </c>
      <c r="L230" s="8">
        <f t="shared" si="10"/>
        <v>0</v>
      </c>
      <c r="N230" s="26"/>
      <c r="O230" s="7" t="e">
        <f>VLOOKUP(N230,'Activity Category'!A$35:B$43,2,FALSE)</f>
        <v>#N/A</v>
      </c>
      <c r="P230" s="8">
        <f t="shared" si="9"/>
        <v>0</v>
      </c>
      <c r="R230" s="26"/>
      <c r="S230" s="67" t="e">
        <f>VLOOKUP(R230,'Activity Category'!A$50:B$60,2,FALSE)</f>
        <v>#N/A</v>
      </c>
      <c r="T230" s="8">
        <f t="shared" si="11"/>
        <v>0</v>
      </c>
    </row>
    <row r="231" spans="1:20" ht="15" thickBot="1" x14ac:dyDescent="0.35">
      <c r="A231" s="95"/>
      <c r="B231" s="7"/>
      <c r="C231" s="7"/>
      <c r="D231" s="7"/>
      <c r="E231" s="7"/>
      <c r="F231" s="7"/>
      <c r="G231" s="7" t="e">
        <f>VLOOKUP(F231,'Activity Category'!A$5:B$11,2,FALSE)</f>
        <v>#N/A</v>
      </c>
      <c r="H231" s="99">
        <v>0</v>
      </c>
      <c r="J231" s="70"/>
      <c r="K231" s="67" t="e">
        <f>VLOOKUP(J231,'Activity Category'!A$18:B$28,2,FALSE)</f>
        <v>#N/A</v>
      </c>
      <c r="L231" s="8">
        <f t="shared" si="10"/>
        <v>0</v>
      </c>
      <c r="N231" s="26"/>
      <c r="O231" s="7" t="e">
        <f>VLOOKUP(N231,'Activity Category'!A$35:B$43,2,FALSE)</f>
        <v>#N/A</v>
      </c>
      <c r="P231" s="8">
        <f t="shared" si="9"/>
        <v>0</v>
      </c>
      <c r="R231" s="26"/>
      <c r="S231" s="67" t="e">
        <f>VLOOKUP(R231,'Activity Category'!A$50:B$60,2,FALSE)</f>
        <v>#N/A</v>
      </c>
      <c r="T231" s="8">
        <f t="shared" si="11"/>
        <v>0</v>
      </c>
    </row>
    <row r="232" spans="1:20" ht="15" thickBot="1" x14ac:dyDescent="0.35">
      <c r="A232" s="96"/>
      <c r="B232" s="7"/>
      <c r="C232" s="7"/>
      <c r="D232" s="7"/>
      <c r="E232" s="7"/>
      <c r="F232" s="7"/>
      <c r="G232" s="7" t="e">
        <f>VLOOKUP(F232,'Activity Category'!A$5:B$11,2,FALSE)</f>
        <v>#N/A</v>
      </c>
      <c r="H232" s="99">
        <v>0</v>
      </c>
      <c r="J232" s="70"/>
      <c r="K232" s="67" t="e">
        <f>VLOOKUP(J232,'Activity Category'!A$18:B$28,2,FALSE)</f>
        <v>#N/A</v>
      </c>
      <c r="L232" s="8">
        <f t="shared" si="10"/>
        <v>0</v>
      </c>
      <c r="N232" s="26"/>
      <c r="O232" s="7" t="e">
        <f>VLOOKUP(N232,'Activity Category'!A$35:B$43,2,FALSE)</f>
        <v>#N/A</v>
      </c>
      <c r="P232" s="8">
        <f t="shared" si="9"/>
        <v>0</v>
      </c>
      <c r="R232" s="26"/>
      <c r="S232" s="67" t="e">
        <f>VLOOKUP(R232,'Activity Category'!A$50:B$60,2,FALSE)</f>
        <v>#N/A</v>
      </c>
      <c r="T232" s="8">
        <f t="shared" si="11"/>
        <v>0</v>
      </c>
    </row>
    <row r="233" spans="1:20" ht="15" thickBot="1" x14ac:dyDescent="0.35">
      <c r="A233" s="96"/>
      <c r="B233" s="7"/>
      <c r="C233" s="7"/>
      <c r="D233" s="7"/>
      <c r="E233" s="7"/>
      <c r="F233" s="7"/>
      <c r="G233" s="7" t="e">
        <f>VLOOKUP(F233,'Activity Category'!A$5:B$11,2,FALSE)</f>
        <v>#N/A</v>
      </c>
      <c r="H233" s="99">
        <v>0</v>
      </c>
      <c r="J233" s="70"/>
      <c r="K233" s="67" t="e">
        <f>VLOOKUP(J233,'Activity Category'!A$18:B$28,2,FALSE)</f>
        <v>#N/A</v>
      </c>
      <c r="L233" s="8">
        <f t="shared" si="10"/>
        <v>0</v>
      </c>
      <c r="N233" s="26"/>
      <c r="O233" s="7" t="e">
        <f>VLOOKUP(N233,'Activity Category'!A$35:B$43,2,FALSE)</f>
        <v>#N/A</v>
      </c>
      <c r="P233" s="8">
        <f t="shared" si="9"/>
        <v>0</v>
      </c>
      <c r="R233" s="26"/>
      <c r="S233" s="67" t="e">
        <f>VLOOKUP(R233,'Activity Category'!A$50:B$60,2,FALSE)</f>
        <v>#N/A</v>
      </c>
      <c r="T233" s="8">
        <f t="shared" si="11"/>
        <v>0</v>
      </c>
    </row>
    <row r="234" spans="1:20" ht="15" thickBot="1" x14ac:dyDescent="0.35">
      <c r="A234" s="96"/>
      <c r="B234" s="7"/>
      <c r="C234" s="7"/>
      <c r="D234" s="7"/>
      <c r="E234" s="7"/>
      <c r="F234" s="7"/>
      <c r="G234" s="7" t="e">
        <f>VLOOKUP(F234,'Activity Category'!A$5:B$11,2,FALSE)</f>
        <v>#N/A</v>
      </c>
      <c r="H234" s="99">
        <v>0</v>
      </c>
      <c r="J234" s="70"/>
      <c r="K234" s="67" t="e">
        <f>VLOOKUP(J234,'Activity Category'!A$18:B$28,2,FALSE)</f>
        <v>#N/A</v>
      </c>
      <c r="L234" s="8">
        <f t="shared" si="10"/>
        <v>0</v>
      </c>
      <c r="N234" s="26"/>
      <c r="O234" s="7" t="e">
        <f>VLOOKUP(N234,'Activity Category'!A$35:B$43,2,FALSE)</f>
        <v>#N/A</v>
      </c>
      <c r="P234" s="8">
        <f t="shared" si="9"/>
        <v>0</v>
      </c>
      <c r="R234" s="26"/>
      <c r="S234" s="67" t="e">
        <f>VLOOKUP(R234,'Activity Category'!A$50:B$60,2,FALSE)</f>
        <v>#N/A</v>
      </c>
      <c r="T234" s="8">
        <f t="shared" si="11"/>
        <v>0</v>
      </c>
    </row>
    <row r="235" spans="1:20" ht="15" thickBot="1" x14ac:dyDescent="0.35">
      <c r="A235" s="95"/>
      <c r="B235" s="7"/>
      <c r="C235" s="7"/>
      <c r="D235" s="7"/>
      <c r="E235" s="7"/>
      <c r="F235" s="7"/>
      <c r="G235" s="7" t="e">
        <f>VLOOKUP(F235,'Activity Category'!A$5:B$11,2,FALSE)</f>
        <v>#N/A</v>
      </c>
      <c r="H235" s="99">
        <v>0</v>
      </c>
      <c r="J235" s="70"/>
      <c r="K235" s="67" t="e">
        <f>VLOOKUP(J235,'Activity Category'!A$18:B$28,2,FALSE)</f>
        <v>#N/A</v>
      </c>
      <c r="L235" s="8">
        <f t="shared" si="10"/>
        <v>0</v>
      </c>
      <c r="N235" s="26"/>
      <c r="O235" s="7" t="e">
        <f>VLOOKUP(N235,'Activity Category'!A$35:B$43,2,FALSE)</f>
        <v>#N/A</v>
      </c>
      <c r="P235" s="8">
        <f t="shared" si="9"/>
        <v>0</v>
      </c>
      <c r="R235" s="26"/>
      <c r="S235" s="67" t="e">
        <f>VLOOKUP(R235,'Activity Category'!A$50:B$60,2,FALSE)</f>
        <v>#N/A</v>
      </c>
      <c r="T235" s="8">
        <f t="shared" si="11"/>
        <v>0</v>
      </c>
    </row>
    <row r="236" spans="1:20" ht="15" thickBot="1" x14ac:dyDescent="0.35">
      <c r="A236" s="95"/>
      <c r="B236" s="7"/>
      <c r="C236" s="7"/>
      <c r="D236" s="7"/>
      <c r="E236" s="7"/>
      <c r="F236" s="7"/>
      <c r="G236" s="7" t="e">
        <f>VLOOKUP(F236,'Activity Category'!A$5:B$11,2,FALSE)</f>
        <v>#N/A</v>
      </c>
      <c r="H236" s="99">
        <v>0</v>
      </c>
      <c r="J236" s="70"/>
      <c r="K236" s="67" t="e">
        <f>VLOOKUP(J236,'Activity Category'!A$18:B$28,2,FALSE)</f>
        <v>#N/A</v>
      </c>
      <c r="L236" s="8">
        <f t="shared" si="10"/>
        <v>0</v>
      </c>
      <c r="N236" s="26"/>
      <c r="O236" s="7" t="e">
        <f>VLOOKUP(N236,'Activity Category'!A$35:B$43,2,FALSE)</f>
        <v>#N/A</v>
      </c>
      <c r="P236" s="8">
        <f t="shared" si="9"/>
        <v>0</v>
      </c>
      <c r="R236" s="26"/>
      <c r="S236" s="67" t="e">
        <f>VLOOKUP(R236,'Activity Category'!A$50:B$60,2,FALSE)</f>
        <v>#N/A</v>
      </c>
      <c r="T236" s="8">
        <f t="shared" si="11"/>
        <v>0</v>
      </c>
    </row>
    <row r="237" spans="1:20" ht="15" thickBot="1" x14ac:dyDescent="0.35">
      <c r="A237" s="96"/>
      <c r="B237" s="7"/>
      <c r="C237" s="7"/>
      <c r="D237" s="7"/>
      <c r="E237" s="7"/>
      <c r="F237" s="7"/>
      <c r="G237" s="7" t="e">
        <f>VLOOKUP(F237,'Activity Category'!A$5:B$11,2,FALSE)</f>
        <v>#N/A</v>
      </c>
      <c r="H237" s="99">
        <v>0</v>
      </c>
      <c r="J237" s="70"/>
      <c r="K237" s="67" t="e">
        <f>VLOOKUP(J237,'Activity Category'!A$18:B$28,2,FALSE)</f>
        <v>#N/A</v>
      </c>
      <c r="L237" s="8">
        <f t="shared" si="10"/>
        <v>0</v>
      </c>
      <c r="N237" s="26"/>
      <c r="O237" s="7" t="e">
        <f>VLOOKUP(N237,'Activity Category'!A$35:B$43,2,FALSE)</f>
        <v>#N/A</v>
      </c>
      <c r="P237" s="8">
        <f t="shared" si="9"/>
        <v>0</v>
      </c>
      <c r="R237" s="26"/>
      <c r="S237" s="67" t="e">
        <f>VLOOKUP(R237,'Activity Category'!A$50:B$60,2,FALSE)</f>
        <v>#N/A</v>
      </c>
      <c r="T237" s="8">
        <f t="shared" si="11"/>
        <v>0</v>
      </c>
    </row>
    <row r="238" spans="1:20" ht="15" thickBot="1" x14ac:dyDescent="0.35">
      <c r="A238" s="96"/>
      <c r="B238" s="7"/>
      <c r="C238" s="7"/>
      <c r="D238" s="7"/>
      <c r="E238" s="7"/>
      <c r="F238" s="7"/>
      <c r="G238" s="7" t="e">
        <f>VLOOKUP(F238,'Activity Category'!A$5:B$11,2,FALSE)</f>
        <v>#N/A</v>
      </c>
      <c r="H238" s="99">
        <v>0</v>
      </c>
      <c r="J238" s="70"/>
      <c r="K238" s="67" t="e">
        <f>VLOOKUP(J238,'Activity Category'!A$18:B$28,2,FALSE)</f>
        <v>#N/A</v>
      </c>
      <c r="L238" s="8">
        <f t="shared" si="10"/>
        <v>0</v>
      </c>
      <c r="N238" s="26"/>
      <c r="O238" s="7" t="e">
        <f>VLOOKUP(N238,'Activity Category'!A$35:B$43,2,FALSE)</f>
        <v>#N/A</v>
      </c>
      <c r="P238" s="8">
        <f t="shared" si="9"/>
        <v>0</v>
      </c>
      <c r="R238" s="26"/>
      <c r="S238" s="67" t="e">
        <f>VLOOKUP(R238,'Activity Category'!A$50:B$60,2,FALSE)</f>
        <v>#N/A</v>
      </c>
      <c r="T238" s="8">
        <f t="shared" si="11"/>
        <v>0</v>
      </c>
    </row>
    <row r="239" spans="1:20" ht="15" thickBot="1" x14ac:dyDescent="0.35">
      <c r="A239" s="95"/>
      <c r="B239" s="7"/>
      <c r="C239" s="7"/>
      <c r="D239" s="7"/>
      <c r="E239" s="7"/>
      <c r="F239" s="7"/>
      <c r="G239" s="7" t="e">
        <f>VLOOKUP(F239,'Activity Category'!A$5:B$11,2,FALSE)</f>
        <v>#N/A</v>
      </c>
      <c r="H239" s="99">
        <v>0</v>
      </c>
      <c r="J239" s="70"/>
      <c r="K239" s="67" t="e">
        <f>VLOOKUP(J239,'Activity Category'!A$18:B$28,2,FALSE)</f>
        <v>#N/A</v>
      </c>
      <c r="L239" s="8">
        <f t="shared" si="10"/>
        <v>0</v>
      </c>
      <c r="N239" s="26"/>
      <c r="O239" s="7" t="e">
        <f>VLOOKUP(N239,'Activity Category'!A$35:B$43,2,FALSE)</f>
        <v>#N/A</v>
      </c>
      <c r="P239" s="8">
        <f t="shared" si="9"/>
        <v>0</v>
      </c>
      <c r="R239" s="26"/>
      <c r="S239" s="67" t="e">
        <f>VLOOKUP(R239,'Activity Category'!A$50:B$60,2,FALSE)</f>
        <v>#N/A</v>
      </c>
      <c r="T239" s="8">
        <f t="shared" si="11"/>
        <v>0</v>
      </c>
    </row>
    <row r="240" spans="1:20" ht="15" thickBot="1" x14ac:dyDescent="0.35">
      <c r="A240" s="95"/>
      <c r="B240" s="7"/>
      <c r="C240" s="7"/>
      <c r="D240" s="7"/>
      <c r="E240" s="7"/>
      <c r="F240" s="7"/>
      <c r="G240" s="7" t="e">
        <f>VLOOKUP(F240,'Activity Category'!A$5:B$11,2,FALSE)</f>
        <v>#N/A</v>
      </c>
      <c r="H240" s="99">
        <v>0</v>
      </c>
      <c r="J240" s="70"/>
      <c r="K240" s="67" t="e">
        <f>VLOOKUP(J240,'Activity Category'!A$18:B$28,2,FALSE)</f>
        <v>#N/A</v>
      </c>
      <c r="L240" s="8">
        <f t="shared" si="10"/>
        <v>0</v>
      </c>
      <c r="N240" s="26"/>
      <c r="O240" s="7" t="e">
        <f>VLOOKUP(N240,'Activity Category'!A$35:B$43,2,FALSE)</f>
        <v>#N/A</v>
      </c>
      <c r="P240" s="8">
        <f t="shared" si="9"/>
        <v>0</v>
      </c>
      <c r="R240" s="26"/>
      <c r="S240" s="67" t="e">
        <f>VLOOKUP(R240,'Activity Category'!A$50:B$60,2,FALSE)</f>
        <v>#N/A</v>
      </c>
      <c r="T240" s="8">
        <f t="shared" si="11"/>
        <v>0</v>
      </c>
    </row>
    <row r="241" spans="1:20" ht="15" thickBot="1" x14ac:dyDescent="0.35">
      <c r="A241" s="96"/>
      <c r="B241" s="7"/>
      <c r="C241" s="7"/>
      <c r="D241" s="7"/>
      <c r="E241" s="7"/>
      <c r="F241" s="7"/>
      <c r="G241" s="7" t="e">
        <f>VLOOKUP(F241,'Activity Category'!A$5:B$11,2,FALSE)</f>
        <v>#N/A</v>
      </c>
      <c r="H241" s="99">
        <v>0</v>
      </c>
      <c r="J241" s="70"/>
      <c r="K241" s="67" t="e">
        <f>VLOOKUP(J241,'Activity Category'!A$18:B$28,2,FALSE)</f>
        <v>#N/A</v>
      </c>
      <c r="L241" s="8">
        <f t="shared" si="10"/>
        <v>0</v>
      </c>
      <c r="N241" s="26"/>
      <c r="O241" s="7" t="e">
        <f>VLOOKUP(N241,'Activity Category'!A$35:B$43,2,FALSE)</f>
        <v>#N/A</v>
      </c>
      <c r="P241" s="8">
        <f t="shared" si="9"/>
        <v>0</v>
      </c>
      <c r="R241" s="26"/>
      <c r="S241" s="67" t="e">
        <f>VLOOKUP(R241,'Activity Category'!A$50:B$60,2,FALSE)</f>
        <v>#N/A</v>
      </c>
      <c r="T241" s="8">
        <f t="shared" si="11"/>
        <v>0</v>
      </c>
    </row>
    <row r="242" spans="1:20" ht="15" thickBot="1" x14ac:dyDescent="0.35">
      <c r="A242" s="95"/>
      <c r="B242" s="7"/>
      <c r="C242" s="7"/>
      <c r="D242" s="7"/>
      <c r="E242" s="7"/>
      <c r="F242" s="7"/>
      <c r="G242" s="7" t="e">
        <f>VLOOKUP(F242,'Activity Category'!A$5:B$11,2,FALSE)</f>
        <v>#N/A</v>
      </c>
      <c r="H242" s="99">
        <v>0</v>
      </c>
      <c r="J242" s="70"/>
      <c r="K242" s="67" t="e">
        <f>VLOOKUP(J242,'Activity Category'!A$18:B$28,2,FALSE)</f>
        <v>#N/A</v>
      </c>
      <c r="L242" s="8">
        <f t="shared" si="10"/>
        <v>0</v>
      </c>
      <c r="N242" s="26"/>
      <c r="O242" s="7" t="e">
        <f>VLOOKUP(N242,'Activity Category'!A$35:B$43,2,FALSE)</f>
        <v>#N/A</v>
      </c>
      <c r="P242" s="8">
        <f t="shared" si="9"/>
        <v>0</v>
      </c>
      <c r="R242" s="26"/>
      <c r="S242" s="67" t="e">
        <f>VLOOKUP(R242,'Activity Category'!A$50:B$60,2,FALSE)</f>
        <v>#N/A</v>
      </c>
      <c r="T242" s="8">
        <f t="shared" si="11"/>
        <v>0</v>
      </c>
    </row>
    <row r="243" spans="1:20" ht="15" thickBot="1" x14ac:dyDescent="0.35">
      <c r="A243" s="96"/>
      <c r="B243" s="7"/>
      <c r="C243" s="7"/>
      <c r="D243" s="7"/>
      <c r="E243" s="7"/>
      <c r="F243" s="7"/>
      <c r="G243" s="7" t="e">
        <f>VLOOKUP(F243,'Activity Category'!A$5:B$11,2,FALSE)</f>
        <v>#N/A</v>
      </c>
      <c r="H243" s="99">
        <v>0</v>
      </c>
      <c r="J243" s="70"/>
      <c r="K243" s="67" t="e">
        <f>VLOOKUP(J243,'Activity Category'!A$18:B$28,2,FALSE)</f>
        <v>#N/A</v>
      </c>
      <c r="L243" s="8">
        <f t="shared" si="10"/>
        <v>0</v>
      </c>
      <c r="N243" s="26"/>
      <c r="O243" s="7" t="e">
        <f>VLOOKUP(N243,'Activity Category'!A$35:B$43,2,FALSE)</f>
        <v>#N/A</v>
      </c>
      <c r="P243" s="8">
        <f t="shared" si="9"/>
        <v>0</v>
      </c>
      <c r="R243" s="26"/>
      <c r="S243" s="67" t="e">
        <f>VLOOKUP(R243,'Activity Category'!A$50:B$60,2,FALSE)</f>
        <v>#N/A</v>
      </c>
      <c r="T243" s="8">
        <f t="shared" si="11"/>
        <v>0</v>
      </c>
    </row>
    <row r="244" spans="1:20" ht="15" thickBot="1" x14ac:dyDescent="0.35">
      <c r="A244" s="95"/>
      <c r="B244" s="7"/>
      <c r="C244" s="7"/>
      <c r="D244" s="7"/>
      <c r="E244" s="7"/>
      <c r="F244" s="7"/>
      <c r="G244" s="7" t="e">
        <f>VLOOKUP(F244,'Activity Category'!A$5:B$11,2,FALSE)</f>
        <v>#N/A</v>
      </c>
      <c r="H244" s="99">
        <v>0</v>
      </c>
      <c r="J244" s="70"/>
      <c r="K244" s="67" t="e">
        <f>VLOOKUP(J244,'Activity Category'!A$18:B$28,2,FALSE)</f>
        <v>#N/A</v>
      </c>
      <c r="L244" s="8">
        <f t="shared" si="10"/>
        <v>0</v>
      </c>
      <c r="N244" s="26"/>
      <c r="O244" s="7" t="e">
        <f>VLOOKUP(N244,'Activity Category'!A$35:B$43,2,FALSE)</f>
        <v>#N/A</v>
      </c>
      <c r="P244" s="8">
        <f t="shared" si="9"/>
        <v>0</v>
      </c>
      <c r="R244" s="26"/>
      <c r="S244" s="67" t="e">
        <f>VLOOKUP(R244,'Activity Category'!A$50:B$60,2,FALSE)</f>
        <v>#N/A</v>
      </c>
      <c r="T244" s="8">
        <f t="shared" si="11"/>
        <v>0</v>
      </c>
    </row>
    <row r="245" spans="1:20" ht="15" thickBot="1" x14ac:dyDescent="0.35">
      <c r="A245" s="96"/>
      <c r="B245" s="7"/>
      <c r="C245" s="7"/>
      <c r="D245" s="7"/>
      <c r="E245" s="7"/>
      <c r="F245" s="7"/>
      <c r="G245" s="7" t="e">
        <f>VLOOKUP(F245,'Activity Category'!A$5:B$11,2,FALSE)</f>
        <v>#N/A</v>
      </c>
      <c r="H245" s="99">
        <v>0</v>
      </c>
      <c r="J245" s="70"/>
      <c r="K245" s="67" t="e">
        <f>VLOOKUP(J245,'Activity Category'!A$18:B$28,2,FALSE)</f>
        <v>#N/A</v>
      </c>
      <c r="L245" s="8">
        <f t="shared" si="10"/>
        <v>0</v>
      </c>
      <c r="N245" s="26"/>
      <c r="O245" s="7" t="e">
        <f>VLOOKUP(N245,'Activity Category'!A$35:B$43,2,FALSE)</f>
        <v>#N/A</v>
      </c>
      <c r="P245" s="8">
        <f t="shared" si="9"/>
        <v>0</v>
      </c>
      <c r="R245" s="26"/>
      <c r="S245" s="67" t="e">
        <f>VLOOKUP(R245,'Activity Category'!A$50:B$60,2,FALSE)</f>
        <v>#N/A</v>
      </c>
      <c r="T245" s="8">
        <f t="shared" si="11"/>
        <v>0</v>
      </c>
    </row>
    <row r="246" spans="1:20" ht="15" thickBot="1" x14ac:dyDescent="0.35">
      <c r="A246" s="95"/>
      <c r="B246" s="7"/>
      <c r="C246" s="7"/>
      <c r="D246" s="7"/>
      <c r="E246" s="7"/>
      <c r="F246" s="7"/>
      <c r="G246" s="7" t="e">
        <f>VLOOKUP(F246,'Activity Category'!A$5:B$11,2,FALSE)</f>
        <v>#N/A</v>
      </c>
      <c r="H246" s="99">
        <v>0</v>
      </c>
      <c r="J246" s="70"/>
      <c r="K246" s="67" t="e">
        <f>VLOOKUP(J246,'Activity Category'!A$18:B$28,2,FALSE)</f>
        <v>#N/A</v>
      </c>
      <c r="L246" s="8">
        <f t="shared" si="10"/>
        <v>0</v>
      </c>
      <c r="N246" s="26"/>
      <c r="O246" s="7" t="e">
        <f>VLOOKUP(N246,'Activity Category'!A$35:B$43,2,FALSE)</f>
        <v>#N/A</v>
      </c>
      <c r="P246" s="8">
        <f t="shared" si="9"/>
        <v>0</v>
      </c>
      <c r="R246" s="26"/>
      <c r="S246" s="67" t="e">
        <f>VLOOKUP(R246,'Activity Category'!A$50:B$60,2,FALSE)</f>
        <v>#N/A</v>
      </c>
      <c r="T246" s="8">
        <f t="shared" si="11"/>
        <v>0</v>
      </c>
    </row>
    <row r="247" spans="1:20" ht="15" thickBot="1" x14ac:dyDescent="0.35">
      <c r="A247" s="95"/>
      <c r="B247" s="7"/>
      <c r="C247" s="7"/>
      <c r="D247" s="7"/>
      <c r="E247" s="7"/>
      <c r="F247" s="7"/>
      <c r="G247" s="7" t="e">
        <f>VLOOKUP(F247,'Activity Category'!A$5:B$11,2,FALSE)</f>
        <v>#N/A</v>
      </c>
      <c r="H247" s="99">
        <v>0</v>
      </c>
      <c r="J247" s="70"/>
      <c r="K247" s="67" t="e">
        <f>VLOOKUP(J247,'Activity Category'!A$18:B$28,2,FALSE)</f>
        <v>#N/A</v>
      </c>
      <c r="L247" s="8">
        <f t="shared" si="10"/>
        <v>0</v>
      </c>
      <c r="N247" s="26"/>
      <c r="O247" s="7" t="e">
        <f>VLOOKUP(N247,'Activity Category'!A$35:B$43,2,FALSE)</f>
        <v>#N/A</v>
      </c>
      <c r="P247" s="8">
        <f t="shared" si="9"/>
        <v>0</v>
      </c>
      <c r="R247" s="26"/>
      <c r="S247" s="67" t="e">
        <f>VLOOKUP(R247,'Activity Category'!A$50:B$60,2,FALSE)</f>
        <v>#N/A</v>
      </c>
      <c r="T247" s="8">
        <f t="shared" si="11"/>
        <v>0</v>
      </c>
    </row>
    <row r="248" spans="1:20" ht="15" thickBot="1" x14ac:dyDescent="0.35">
      <c r="A248" s="96"/>
      <c r="B248" s="7"/>
      <c r="C248" s="7"/>
      <c r="D248" s="7"/>
      <c r="E248" s="7"/>
      <c r="F248" s="7"/>
      <c r="G248" s="7" t="e">
        <f>VLOOKUP(F248,'Activity Category'!A$5:B$11,2,FALSE)</f>
        <v>#N/A</v>
      </c>
      <c r="H248" s="99">
        <v>0</v>
      </c>
      <c r="J248" s="70"/>
      <c r="K248" s="67" t="e">
        <f>VLOOKUP(J248,'Activity Category'!A$18:B$28,2,FALSE)</f>
        <v>#N/A</v>
      </c>
      <c r="L248" s="8">
        <f t="shared" si="10"/>
        <v>0</v>
      </c>
      <c r="N248" s="26"/>
      <c r="O248" s="7" t="e">
        <f>VLOOKUP(N248,'Activity Category'!A$35:B$43,2,FALSE)</f>
        <v>#N/A</v>
      </c>
      <c r="P248" s="8">
        <f t="shared" si="9"/>
        <v>0</v>
      </c>
      <c r="R248" s="26"/>
      <c r="S248" s="67" t="e">
        <f>VLOOKUP(R248,'Activity Category'!A$50:B$60,2,FALSE)</f>
        <v>#N/A</v>
      </c>
      <c r="T248" s="8">
        <f t="shared" si="11"/>
        <v>0</v>
      </c>
    </row>
    <row r="249" spans="1:20" ht="15" thickBot="1" x14ac:dyDescent="0.35">
      <c r="A249" s="95"/>
      <c r="B249" s="7"/>
      <c r="C249" s="7"/>
      <c r="D249" s="7"/>
      <c r="E249" s="7"/>
      <c r="F249" s="7"/>
      <c r="G249" s="7" t="e">
        <f>VLOOKUP(F249,'Activity Category'!A$5:B$11,2,FALSE)</f>
        <v>#N/A</v>
      </c>
      <c r="H249" s="99">
        <v>0</v>
      </c>
      <c r="J249" s="70"/>
      <c r="K249" s="67" t="e">
        <f>VLOOKUP(J249,'Activity Category'!A$18:B$28,2,FALSE)</f>
        <v>#N/A</v>
      </c>
      <c r="L249" s="8">
        <f t="shared" si="10"/>
        <v>0</v>
      </c>
      <c r="N249" s="26"/>
      <c r="O249" s="7" t="e">
        <f>VLOOKUP(N249,'Activity Category'!A$35:B$43,2,FALSE)</f>
        <v>#N/A</v>
      </c>
      <c r="P249" s="8">
        <f t="shared" si="9"/>
        <v>0</v>
      </c>
      <c r="R249" s="26"/>
      <c r="S249" s="67" t="e">
        <f>VLOOKUP(R249,'Activity Category'!A$50:B$60,2,FALSE)</f>
        <v>#N/A</v>
      </c>
      <c r="T249" s="8">
        <f t="shared" si="11"/>
        <v>0</v>
      </c>
    </row>
    <row r="250" spans="1:20" ht="15" thickBot="1" x14ac:dyDescent="0.35">
      <c r="A250" s="96"/>
      <c r="B250" s="7"/>
      <c r="C250" s="7"/>
      <c r="D250" s="7"/>
      <c r="E250" s="7"/>
      <c r="F250" s="7"/>
      <c r="G250" s="7" t="e">
        <f>VLOOKUP(F250,'Activity Category'!A$5:B$11,2,FALSE)</f>
        <v>#N/A</v>
      </c>
      <c r="H250" s="99">
        <v>0</v>
      </c>
      <c r="J250" s="70"/>
      <c r="K250" s="67" t="e">
        <f>VLOOKUP(J250,'Activity Category'!A$18:B$28,2,FALSE)</f>
        <v>#N/A</v>
      </c>
      <c r="L250" s="8">
        <f t="shared" si="10"/>
        <v>0</v>
      </c>
      <c r="N250" s="26"/>
      <c r="O250" s="7" t="e">
        <f>VLOOKUP(N250,'Activity Category'!A$35:B$43,2,FALSE)</f>
        <v>#N/A</v>
      </c>
      <c r="P250" s="8">
        <f t="shared" si="9"/>
        <v>0</v>
      </c>
      <c r="R250" s="26"/>
      <c r="S250" s="67" t="e">
        <f>VLOOKUP(R250,'Activity Category'!A$50:B$60,2,FALSE)</f>
        <v>#N/A</v>
      </c>
      <c r="T250" s="8">
        <f t="shared" si="11"/>
        <v>0</v>
      </c>
    </row>
    <row r="251" spans="1:20" ht="15" thickBot="1" x14ac:dyDescent="0.35">
      <c r="A251" s="95"/>
      <c r="B251" s="7"/>
      <c r="C251" s="7"/>
      <c r="D251" s="7"/>
      <c r="E251" s="7"/>
      <c r="F251" s="7"/>
      <c r="G251" s="7" t="e">
        <f>VLOOKUP(F251,'Activity Category'!A$5:B$11,2,FALSE)</f>
        <v>#N/A</v>
      </c>
      <c r="H251" s="99">
        <v>0</v>
      </c>
      <c r="J251" s="70"/>
      <c r="K251" s="67" t="e">
        <f>VLOOKUP(J251,'Activity Category'!A$18:B$28,2,FALSE)</f>
        <v>#N/A</v>
      </c>
      <c r="L251" s="8">
        <f t="shared" si="10"/>
        <v>0</v>
      </c>
      <c r="N251" s="26"/>
      <c r="O251" s="7" t="e">
        <f>VLOOKUP(N251,'Activity Category'!A$35:B$43,2,FALSE)</f>
        <v>#N/A</v>
      </c>
      <c r="P251" s="8">
        <f t="shared" si="9"/>
        <v>0</v>
      </c>
      <c r="R251" s="26"/>
      <c r="S251" s="67" t="e">
        <f>VLOOKUP(R251,'Activity Category'!A$50:B$60,2,FALSE)</f>
        <v>#N/A</v>
      </c>
      <c r="T251" s="8">
        <f t="shared" si="11"/>
        <v>0</v>
      </c>
    </row>
    <row r="252" spans="1:20" ht="15" thickBot="1" x14ac:dyDescent="0.35">
      <c r="A252" s="96"/>
      <c r="B252" s="7"/>
      <c r="C252" s="7"/>
      <c r="D252" s="7"/>
      <c r="E252" s="7"/>
      <c r="F252" s="7"/>
      <c r="G252" s="7" t="e">
        <f>VLOOKUP(F252,'Activity Category'!A$5:B$11,2,FALSE)</f>
        <v>#N/A</v>
      </c>
      <c r="H252" s="99">
        <v>0</v>
      </c>
      <c r="J252" s="70"/>
      <c r="K252" s="67" t="e">
        <f>VLOOKUP(J252,'Activity Category'!A$18:B$28,2,FALSE)</f>
        <v>#N/A</v>
      </c>
      <c r="L252" s="8">
        <f t="shared" si="10"/>
        <v>0</v>
      </c>
      <c r="N252" s="26"/>
      <c r="O252" s="7" t="e">
        <f>VLOOKUP(N252,'Activity Category'!A$35:B$43,2,FALSE)</f>
        <v>#N/A</v>
      </c>
      <c r="P252" s="8">
        <f t="shared" si="9"/>
        <v>0</v>
      </c>
      <c r="R252" s="26"/>
      <c r="S252" s="67" t="e">
        <f>VLOOKUP(R252,'Activity Category'!A$50:B$60,2,FALSE)</f>
        <v>#N/A</v>
      </c>
      <c r="T252" s="8">
        <f t="shared" si="11"/>
        <v>0</v>
      </c>
    </row>
    <row r="253" spans="1:20" ht="15" thickBot="1" x14ac:dyDescent="0.35">
      <c r="A253" s="95"/>
      <c r="B253" s="7"/>
      <c r="C253" s="7"/>
      <c r="D253" s="7"/>
      <c r="E253" s="7"/>
      <c r="F253" s="7"/>
      <c r="G253" s="7" t="e">
        <f>VLOOKUP(F253,'Activity Category'!A$5:B$11,2,FALSE)</f>
        <v>#N/A</v>
      </c>
      <c r="H253" s="99">
        <v>0</v>
      </c>
      <c r="J253" s="70"/>
      <c r="K253" s="67" t="e">
        <f>VLOOKUP(J253,'Activity Category'!A$18:B$28,2,FALSE)</f>
        <v>#N/A</v>
      </c>
      <c r="L253" s="8">
        <f t="shared" si="10"/>
        <v>0</v>
      </c>
      <c r="N253" s="26"/>
      <c r="O253" s="7" t="e">
        <f>VLOOKUP(N253,'Activity Category'!A$35:B$43,2,FALSE)</f>
        <v>#N/A</v>
      </c>
      <c r="P253" s="8">
        <f t="shared" si="9"/>
        <v>0</v>
      </c>
      <c r="R253" s="26"/>
      <c r="S253" s="67" t="e">
        <f>VLOOKUP(R253,'Activity Category'!A$50:B$60,2,FALSE)</f>
        <v>#N/A</v>
      </c>
      <c r="T253" s="8">
        <f t="shared" si="11"/>
        <v>0</v>
      </c>
    </row>
    <row r="254" spans="1:20" ht="15" thickBot="1" x14ac:dyDescent="0.35">
      <c r="A254" s="96"/>
      <c r="B254" s="7"/>
      <c r="C254" s="7"/>
      <c r="D254" s="7"/>
      <c r="E254" s="7"/>
      <c r="F254" s="7"/>
      <c r="G254" s="7" t="e">
        <f>VLOOKUP(F254,'Activity Category'!A$5:B$11,2,FALSE)</f>
        <v>#N/A</v>
      </c>
      <c r="H254" s="99">
        <v>0</v>
      </c>
      <c r="J254" s="70"/>
      <c r="K254" s="67" t="e">
        <f>VLOOKUP(J254,'Activity Category'!A$18:B$28,2,FALSE)</f>
        <v>#N/A</v>
      </c>
      <c r="L254" s="8">
        <f t="shared" si="10"/>
        <v>0</v>
      </c>
      <c r="N254" s="26"/>
      <c r="O254" s="7" t="e">
        <f>VLOOKUP(N254,'Activity Category'!A$35:B$43,2,FALSE)</f>
        <v>#N/A</v>
      </c>
      <c r="P254" s="8">
        <f t="shared" si="9"/>
        <v>0</v>
      </c>
      <c r="R254" s="26"/>
      <c r="S254" s="67" t="e">
        <f>VLOOKUP(R254,'Activity Category'!A$50:B$60,2,FALSE)</f>
        <v>#N/A</v>
      </c>
      <c r="T254" s="8">
        <f t="shared" si="11"/>
        <v>0</v>
      </c>
    </row>
    <row r="255" spans="1:20" ht="15" thickBot="1" x14ac:dyDescent="0.35">
      <c r="A255" s="96"/>
      <c r="B255" s="7"/>
      <c r="C255" s="7"/>
      <c r="D255" s="7"/>
      <c r="E255" s="7"/>
      <c r="F255" s="7"/>
      <c r="G255" s="7" t="e">
        <f>VLOOKUP(F255,'Activity Category'!A$5:B$11,2,FALSE)</f>
        <v>#N/A</v>
      </c>
      <c r="H255" s="99">
        <v>0</v>
      </c>
      <c r="J255" s="70"/>
      <c r="K255" s="67" t="e">
        <f>VLOOKUP(J255,'Activity Category'!A$18:B$28,2,FALSE)</f>
        <v>#N/A</v>
      </c>
      <c r="L255" s="8">
        <f t="shared" si="10"/>
        <v>0</v>
      </c>
      <c r="N255" s="26"/>
      <c r="O255" s="7" t="e">
        <f>VLOOKUP(N255,'Activity Category'!A$35:B$43,2,FALSE)</f>
        <v>#N/A</v>
      </c>
      <c r="P255" s="8">
        <f t="shared" si="9"/>
        <v>0</v>
      </c>
      <c r="R255" s="26"/>
      <c r="S255" s="67" t="e">
        <f>VLOOKUP(R255,'Activity Category'!A$50:B$60,2,FALSE)</f>
        <v>#N/A</v>
      </c>
      <c r="T255" s="8">
        <f t="shared" si="11"/>
        <v>0</v>
      </c>
    </row>
    <row r="256" spans="1:20" ht="15" thickBot="1" x14ac:dyDescent="0.35">
      <c r="A256" s="95"/>
      <c r="B256" s="7"/>
      <c r="C256" s="7"/>
      <c r="D256" s="7"/>
      <c r="E256" s="7"/>
      <c r="F256" s="7"/>
      <c r="G256" s="7" t="e">
        <f>VLOOKUP(F256,'Activity Category'!A$5:B$11,2,FALSE)</f>
        <v>#N/A</v>
      </c>
      <c r="H256" s="99">
        <v>0</v>
      </c>
      <c r="J256" s="70"/>
      <c r="K256" s="67" t="e">
        <f>VLOOKUP(J256,'Activity Category'!A$18:B$28,2,FALSE)</f>
        <v>#N/A</v>
      </c>
      <c r="L256" s="8">
        <f t="shared" si="10"/>
        <v>0</v>
      </c>
      <c r="N256" s="26"/>
      <c r="O256" s="7" t="e">
        <f>VLOOKUP(N256,'Activity Category'!A$35:B$43,2,FALSE)</f>
        <v>#N/A</v>
      </c>
      <c r="P256" s="8">
        <f t="shared" si="9"/>
        <v>0</v>
      </c>
      <c r="R256" s="26"/>
      <c r="S256" s="67" t="e">
        <f>VLOOKUP(R256,'Activity Category'!A$50:B$60,2,FALSE)</f>
        <v>#N/A</v>
      </c>
      <c r="T256" s="8">
        <f t="shared" si="11"/>
        <v>0</v>
      </c>
    </row>
    <row r="257" spans="1:20" ht="15" thickBot="1" x14ac:dyDescent="0.35">
      <c r="A257" s="95"/>
      <c r="B257" s="7"/>
      <c r="C257" s="7"/>
      <c r="D257" s="7"/>
      <c r="E257" s="7"/>
      <c r="F257" s="7"/>
      <c r="G257" s="7" t="e">
        <f>VLOOKUP(F257,'Activity Category'!A$5:B$11,2,FALSE)</f>
        <v>#N/A</v>
      </c>
      <c r="H257" s="99">
        <v>0</v>
      </c>
      <c r="J257" s="70"/>
      <c r="K257" s="67" t="e">
        <f>VLOOKUP(J257,'Activity Category'!A$18:B$28,2,FALSE)</f>
        <v>#N/A</v>
      </c>
      <c r="L257" s="8">
        <f t="shared" si="10"/>
        <v>0</v>
      </c>
      <c r="N257" s="26"/>
      <c r="O257" s="7" t="e">
        <f>VLOOKUP(N257,'Activity Category'!A$35:B$43,2,FALSE)</f>
        <v>#N/A</v>
      </c>
      <c r="P257" s="8">
        <f t="shared" si="9"/>
        <v>0</v>
      </c>
      <c r="R257" s="26"/>
      <c r="S257" s="67" t="e">
        <f>VLOOKUP(R257,'Activity Category'!A$50:B$60,2,FALSE)</f>
        <v>#N/A</v>
      </c>
      <c r="T257" s="8">
        <f t="shared" si="11"/>
        <v>0</v>
      </c>
    </row>
    <row r="258" spans="1:20" ht="15" thickBot="1" x14ac:dyDescent="0.35">
      <c r="A258" s="96"/>
      <c r="B258" s="7"/>
      <c r="C258" s="7"/>
      <c r="D258" s="7"/>
      <c r="E258" s="7"/>
      <c r="F258" s="7"/>
      <c r="G258" s="7" t="e">
        <f>VLOOKUP(F258,'Activity Category'!A$5:B$11,2,FALSE)</f>
        <v>#N/A</v>
      </c>
      <c r="H258" s="99">
        <v>0</v>
      </c>
      <c r="J258" s="70"/>
      <c r="K258" s="67" t="e">
        <f>VLOOKUP(J258,'Activity Category'!A$18:B$28,2,FALSE)</f>
        <v>#N/A</v>
      </c>
      <c r="L258" s="8">
        <f t="shared" si="10"/>
        <v>0</v>
      </c>
      <c r="N258" s="26"/>
      <c r="O258" s="7" t="e">
        <f>VLOOKUP(N258,'Activity Category'!A$35:B$43,2,FALSE)</f>
        <v>#N/A</v>
      </c>
      <c r="P258" s="8">
        <f t="shared" si="9"/>
        <v>0</v>
      </c>
      <c r="R258" s="26"/>
      <c r="S258" s="67" t="e">
        <f>VLOOKUP(R258,'Activity Category'!A$50:B$60,2,FALSE)</f>
        <v>#N/A</v>
      </c>
      <c r="T258" s="8">
        <f t="shared" si="11"/>
        <v>0</v>
      </c>
    </row>
    <row r="259" spans="1:20" ht="15" thickBot="1" x14ac:dyDescent="0.35">
      <c r="A259" s="95"/>
      <c r="B259" s="7"/>
      <c r="C259" s="7"/>
      <c r="D259" s="7"/>
      <c r="E259" s="7"/>
      <c r="F259" s="7"/>
      <c r="G259" s="7" t="e">
        <f>VLOOKUP(F259,'Activity Category'!A$5:B$11,2,FALSE)</f>
        <v>#N/A</v>
      </c>
      <c r="H259" s="99">
        <v>0</v>
      </c>
      <c r="J259" s="70"/>
      <c r="K259" s="67" t="e">
        <f>VLOOKUP(J259,'Activity Category'!A$18:B$28,2,FALSE)</f>
        <v>#N/A</v>
      </c>
      <c r="L259" s="8">
        <f t="shared" ref="L259:L269" si="12">H259</f>
        <v>0</v>
      </c>
      <c r="N259" s="26"/>
      <c r="O259" s="7" t="e">
        <f>VLOOKUP(N259,'Activity Category'!A$35:B$43,2,FALSE)</f>
        <v>#N/A</v>
      </c>
      <c r="P259" s="8">
        <f t="shared" si="9"/>
        <v>0</v>
      </c>
      <c r="R259" s="26"/>
      <c r="S259" s="67" t="e">
        <f>VLOOKUP(R259,'Activity Category'!A$50:B$60,2,FALSE)</f>
        <v>#N/A</v>
      </c>
      <c r="T259" s="8">
        <f t="shared" ref="T259:T269" si="13">H259</f>
        <v>0</v>
      </c>
    </row>
    <row r="260" spans="1:20" ht="15" thickBot="1" x14ac:dyDescent="0.35">
      <c r="A260" s="96"/>
      <c r="B260" s="7"/>
      <c r="C260" s="7"/>
      <c r="D260" s="7"/>
      <c r="E260" s="7"/>
      <c r="F260" s="7"/>
      <c r="G260" s="7" t="e">
        <f>VLOOKUP(F260,'Activity Category'!A$5:B$11,2,FALSE)</f>
        <v>#N/A</v>
      </c>
      <c r="H260" s="99">
        <v>0</v>
      </c>
      <c r="J260" s="70"/>
      <c r="K260" s="67" t="e">
        <f>VLOOKUP(J260,'Activity Category'!A$18:B$28,2,FALSE)</f>
        <v>#N/A</v>
      </c>
      <c r="L260" s="8">
        <f t="shared" si="12"/>
        <v>0</v>
      </c>
      <c r="N260" s="26"/>
      <c r="O260" s="7" t="e">
        <f>VLOOKUP(N260,'Activity Category'!A$35:B$43,2,FALSE)</f>
        <v>#N/A</v>
      </c>
      <c r="P260" s="8">
        <f t="shared" si="9"/>
        <v>0</v>
      </c>
      <c r="R260" s="26"/>
      <c r="S260" s="67" t="e">
        <f>VLOOKUP(R260,'Activity Category'!A$50:B$60,2,FALSE)</f>
        <v>#N/A</v>
      </c>
      <c r="T260" s="8">
        <f t="shared" si="13"/>
        <v>0</v>
      </c>
    </row>
    <row r="261" spans="1:20" ht="15" thickBot="1" x14ac:dyDescent="0.35">
      <c r="A261" s="96"/>
      <c r="B261" s="7"/>
      <c r="C261" s="7"/>
      <c r="D261" s="7"/>
      <c r="E261" s="7"/>
      <c r="F261" s="7"/>
      <c r="G261" s="7" t="e">
        <f>VLOOKUP(F261,'Activity Category'!A$5:B$11,2,FALSE)</f>
        <v>#N/A</v>
      </c>
      <c r="H261" s="99">
        <v>0</v>
      </c>
      <c r="J261" s="70"/>
      <c r="K261" s="67" t="e">
        <f>VLOOKUP(J261,'Activity Category'!A$18:B$28,2,FALSE)</f>
        <v>#N/A</v>
      </c>
      <c r="L261" s="8">
        <f t="shared" si="12"/>
        <v>0</v>
      </c>
      <c r="N261" s="26"/>
      <c r="O261" s="7" t="e">
        <f>VLOOKUP(N261,'Activity Category'!A$35:B$43,2,FALSE)</f>
        <v>#N/A</v>
      </c>
      <c r="P261" s="8">
        <f t="shared" si="9"/>
        <v>0</v>
      </c>
      <c r="R261" s="26"/>
      <c r="S261" s="67" t="e">
        <f>VLOOKUP(R261,'Activity Category'!A$50:B$60,2,FALSE)</f>
        <v>#N/A</v>
      </c>
      <c r="T261" s="8">
        <f t="shared" si="13"/>
        <v>0</v>
      </c>
    </row>
    <row r="262" spans="1:20" ht="15" thickBot="1" x14ac:dyDescent="0.35">
      <c r="A262" s="95"/>
      <c r="B262" s="7"/>
      <c r="C262" s="7"/>
      <c r="D262" s="7"/>
      <c r="E262" s="7"/>
      <c r="F262" s="7"/>
      <c r="G262" s="7" t="e">
        <f>VLOOKUP(F262,'Activity Category'!A$5:B$11,2,FALSE)</f>
        <v>#N/A</v>
      </c>
      <c r="H262" s="99">
        <v>0</v>
      </c>
      <c r="J262" s="70"/>
      <c r="K262" s="67" t="e">
        <f>VLOOKUP(J262,'Activity Category'!A$18:B$28,2,FALSE)</f>
        <v>#N/A</v>
      </c>
      <c r="L262" s="8">
        <f t="shared" si="12"/>
        <v>0</v>
      </c>
      <c r="N262" s="26"/>
      <c r="O262" s="7" t="e">
        <f>VLOOKUP(N262,'Activity Category'!A$35:B$43,2,FALSE)</f>
        <v>#N/A</v>
      </c>
      <c r="P262" s="8">
        <f t="shared" si="9"/>
        <v>0</v>
      </c>
      <c r="R262" s="26"/>
      <c r="S262" s="67" t="e">
        <f>VLOOKUP(R262,'Activity Category'!A$50:B$60,2,FALSE)</f>
        <v>#N/A</v>
      </c>
      <c r="T262" s="8">
        <f t="shared" si="13"/>
        <v>0</v>
      </c>
    </row>
    <row r="263" spans="1:20" ht="15" thickBot="1" x14ac:dyDescent="0.35">
      <c r="A263" s="96"/>
      <c r="B263" s="7"/>
      <c r="C263" s="7"/>
      <c r="D263" s="7"/>
      <c r="E263" s="7"/>
      <c r="F263" s="7"/>
      <c r="G263" s="7" t="e">
        <f>VLOOKUP(F263,'Activity Category'!A$5:B$11,2,FALSE)</f>
        <v>#N/A</v>
      </c>
      <c r="H263" s="99">
        <v>0</v>
      </c>
      <c r="J263" s="70"/>
      <c r="K263" s="67" t="e">
        <f>VLOOKUP(J263,'Activity Category'!A$18:B$28,2,FALSE)</f>
        <v>#N/A</v>
      </c>
      <c r="L263" s="8">
        <f t="shared" si="12"/>
        <v>0</v>
      </c>
      <c r="N263" s="26"/>
      <c r="O263" s="7" t="e">
        <f>VLOOKUP(N263,'Activity Category'!A$35:B$43,2,FALSE)</f>
        <v>#N/A</v>
      </c>
      <c r="P263" s="8">
        <f t="shared" si="9"/>
        <v>0</v>
      </c>
      <c r="R263" s="26"/>
      <c r="S263" s="67" t="e">
        <f>VLOOKUP(R263,'Activity Category'!A$50:B$60,2,FALSE)</f>
        <v>#N/A</v>
      </c>
      <c r="T263" s="8">
        <f t="shared" si="13"/>
        <v>0</v>
      </c>
    </row>
    <row r="264" spans="1:20" ht="15" thickBot="1" x14ac:dyDescent="0.35">
      <c r="A264" s="95"/>
      <c r="B264" s="7"/>
      <c r="C264" s="7"/>
      <c r="D264" s="7"/>
      <c r="E264" s="7"/>
      <c r="F264" s="7"/>
      <c r="G264" s="7" t="e">
        <f>VLOOKUP(F264,'Activity Category'!A$5:B$11,2,FALSE)</f>
        <v>#N/A</v>
      </c>
      <c r="H264" s="99">
        <v>0</v>
      </c>
      <c r="J264" s="70"/>
      <c r="K264" s="67" t="e">
        <f>VLOOKUP(J264,'Activity Category'!A$18:B$28,2,FALSE)</f>
        <v>#N/A</v>
      </c>
      <c r="L264" s="8">
        <f t="shared" si="12"/>
        <v>0</v>
      </c>
      <c r="N264" s="26"/>
      <c r="O264" s="7" t="e">
        <f>VLOOKUP(N264,'Activity Category'!A$35:B$43,2,FALSE)</f>
        <v>#N/A</v>
      </c>
      <c r="P264" s="8">
        <f t="shared" si="9"/>
        <v>0</v>
      </c>
      <c r="R264" s="26"/>
      <c r="S264" s="67" t="e">
        <f>VLOOKUP(R264,'Activity Category'!A$50:B$60,2,FALSE)</f>
        <v>#N/A</v>
      </c>
      <c r="T264" s="8">
        <f t="shared" si="13"/>
        <v>0</v>
      </c>
    </row>
    <row r="265" spans="1:20" ht="15" thickBot="1" x14ac:dyDescent="0.35">
      <c r="A265" s="95"/>
      <c r="B265" s="7"/>
      <c r="C265" s="7"/>
      <c r="D265" s="7"/>
      <c r="E265" s="7"/>
      <c r="F265" s="7"/>
      <c r="G265" s="7" t="e">
        <f>VLOOKUP(F265,'Activity Category'!A$5:B$11,2,FALSE)</f>
        <v>#N/A</v>
      </c>
      <c r="H265" s="99">
        <v>0</v>
      </c>
      <c r="J265" s="70"/>
      <c r="K265" s="67" t="e">
        <f>VLOOKUP(J265,'Activity Category'!A$18:B$28,2,FALSE)</f>
        <v>#N/A</v>
      </c>
      <c r="L265" s="8">
        <f t="shared" si="12"/>
        <v>0</v>
      </c>
      <c r="N265" s="26"/>
      <c r="O265" s="7" t="e">
        <f>VLOOKUP(N265,'Activity Category'!A$35:B$43,2,FALSE)</f>
        <v>#N/A</v>
      </c>
      <c r="P265" s="8">
        <f t="shared" si="9"/>
        <v>0</v>
      </c>
      <c r="R265" s="26"/>
      <c r="S265" s="67" t="e">
        <f>VLOOKUP(R265,'Activity Category'!A$50:B$60,2,FALSE)</f>
        <v>#N/A</v>
      </c>
      <c r="T265" s="8">
        <f t="shared" si="13"/>
        <v>0</v>
      </c>
    </row>
    <row r="266" spans="1:20" ht="15" thickBot="1" x14ac:dyDescent="0.35">
      <c r="A266" s="96"/>
      <c r="B266" s="7"/>
      <c r="C266" s="7"/>
      <c r="D266" s="7"/>
      <c r="E266" s="7"/>
      <c r="F266" s="7"/>
      <c r="G266" s="7" t="e">
        <f>VLOOKUP(F266,'Activity Category'!A$5:B$11,2,FALSE)</f>
        <v>#N/A</v>
      </c>
      <c r="H266" s="99">
        <v>0</v>
      </c>
      <c r="J266" s="70"/>
      <c r="K266" s="67" t="e">
        <f>VLOOKUP(J266,'Activity Category'!A$18:B$28,2,FALSE)</f>
        <v>#N/A</v>
      </c>
      <c r="L266" s="8">
        <f t="shared" si="12"/>
        <v>0</v>
      </c>
      <c r="N266" s="26"/>
      <c r="O266" s="7" t="e">
        <f>VLOOKUP(N266,'Activity Category'!A$35:B$43,2,FALSE)</f>
        <v>#N/A</v>
      </c>
      <c r="P266" s="8">
        <f t="shared" si="9"/>
        <v>0</v>
      </c>
      <c r="R266" s="26"/>
      <c r="S266" s="67" t="e">
        <f>VLOOKUP(R266,'Activity Category'!A$50:B$60,2,FALSE)</f>
        <v>#N/A</v>
      </c>
      <c r="T266" s="8">
        <f t="shared" si="13"/>
        <v>0</v>
      </c>
    </row>
    <row r="267" spans="1:20" ht="15" thickBot="1" x14ac:dyDescent="0.35">
      <c r="A267" s="95"/>
      <c r="B267" s="7"/>
      <c r="C267" s="7"/>
      <c r="D267" s="7"/>
      <c r="E267" s="7"/>
      <c r="F267" s="7"/>
      <c r="G267" s="7" t="e">
        <f>VLOOKUP(F267,'Activity Category'!A$5:B$11,2,FALSE)</f>
        <v>#N/A</v>
      </c>
      <c r="H267" s="99">
        <v>0</v>
      </c>
      <c r="J267" s="70"/>
      <c r="K267" s="67" t="e">
        <f>VLOOKUP(J267,'Activity Category'!A$18:B$28,2,FALSE)</f>
        <v>#N/A</v>
      </c>
      <c r="L267" s="8">
        <f t="shared" si="12"/>
        <v>0</v>
      </c>
      <c r="N267" s="26"/>
      <c r="O267" s="7" t="e">
        <f>VLOOKUP(N267,'Activity Category'!A$35:B$43,2,FALSE)</f>
        <v>#N/A</v>
      </c>
      <c r="P267" s="8">
        <f t="shared" si="9"/>
        <v>0</v>
      </c>
      <c r="R267" s="26"/>
      <c r="S267" s="67" t="e">
        <f>VLOOKUP(R267,'Activity Category'!A$50:B$60,2,FALSE)</f>
        <v>#N/A</v>
      </c>
      <c r="T267" s="8">
        <f t="shared" si="13"/>
        <v>0</v>
      </c>
    </row>
    <row r="268" spans="1:20" ht="15" thickBot="1" x14ac:dyDescent="0.35">
      <c r="A268" s="96"/>
      <c r="B268" s="7"/>
      <c r="C268" s="7"/>
      <c r="D268" s="7"/>
      <c r="E268" s="7"/>
      <c r="F268" s="7"/>
      <c r="G268" s="7" t="e">
        <f>VLOOKUP(F268,'Activity Category'!A$5:B$11,2,FALSE)</f>
        <v>#N/A</v>
      </c>
      <c r="H268" s="99">
        <v>0</v>
      </c>
      <c r="J268" s="70"/>
      <c r="K268" s="67" t="e">
        <f>VLOOKUP(J268,'Activity Category'!A$18:B$28,2,FALSE)</f>
        <v>#N/A</v>
      </c>
      <c r="L268" s="8">
        <f t="shared" si="12"/>
        <v>0</v>
      </c>
      <c r="N268" s="26"/>
      <c r="O268" s="7" t="e">
        <f>VLOOKUP(N268,'Activity Category'!A$35:B$43,2,FALSE)</f>
        <v>#N/A</v>
      </c>
      <c r="P268" s="8">
        <f t="shared" si="9"/>
        <v>0</v>
      </c>
      <c r="R268" s="26"/>
      <c r="S268" s="67" t="e">
        <f>VLOOKUP(R268,'Activity Category'!A$50:B$60,2,FALSE)</f>
        <v>#N/A</v>
      </c>
      <c r="T268" s="8">
        <f t="shared" si="13"/>
        <v>0</v>
      </c>
    </row>
    <row r="269" spans="1:20" ht="15" thickBot="1" x14ac:dyDescent="0.35">
      <c r="A269" s="96"/>
      <c r="B269" s="7"/>
      <c r="C269" s="7"/>
      <c r="D269" s="7"/>
      <c r="E269" s="7"/>
      <c r="F269" s="7"/>
      <c r="G269" s="7" t="e">
        <f>VLOOKUP(F269,'Activity Category'!A$5:B$11,2,FALSE)</f>
        <v>#N/A</v>
      </c>
      <c r="H269" s="99">
        <v>0</v>
      </c>
      <c r="J269" s="70"/>
      <c r="K269" s="67" t="e">
        <f>VLOOKUP(J269,'Activity Category'!A$18:B$28,2,FALSE)</f>
        <v>#N/A</v>
      </c>
      <c r="L269" s="8">
        <f t="shared" si="12"/>
        <v>0</v>
      </c>
      <c r="N269" s="26"/>
      <c r="O269" s="7" t="e">
        <f>VLOOKUP(N269,'Activity Category'!A$35:B$43,2,FALSE)</f>
        <v>#N/A</v>
      </c>
      <c r="P269" s="8">
        <f t="shared" si="9"/>
        <v>0</v>
      </c>
      <c r="R269" s="26"/>
      <c r="S269" s="67" t="e">
        <f>VLOOKUP(R269,'Activity Category'!A$50:B$60,2,FALSE)</f>
        <v>#N/A</v>
      </c>
      <c r="T269" s="8">
        <f t="shared" si="13"/>
        <v>0</v>
      </c>
    </row>
    <row r="270" spans="1:20" ht="15" thickBot="1" x14ac:dyDescent="0.35">
      <c r="A270" s="96"/>
      <c r="B270" s="7"/>
      <c r="C270" s="7"/>
      <c r="D270" s="7"/>
      <c r="E270" s="7"/>
      <c r="F270" s="7"/>
      <c r="G270" s="7" t="e">
        <f>VLOOKUP(F270,'Activity Category'!A$5:B$11,2,FALSE)</f>
        <v>#N/A</v>
      </c>
      <c r="H270" s="99">
        <v>0</v>
      </c>
      <c r="J270" s="70"/>
      <c r="K270" s="67" t="e">
        <f>VLOOKUP(J270,'Activity Category'!A$18:B$28,2,FALSE)</f>
        <v>#N/A</v>
      </c>
      <c r="L270" s="8">
        <f t="shared" ref="L270:L280" si="14">H270</f>
        <v>0</v>
      </c>
      <c r="N270" s="26"/>
      <c r="O270" s="7" t="e">
        <f>VLOOKUP(N270,'Activity Category'!A$35:B$43,2,FALSE)</f>
        <v>#N/A</v>
      </c>
      <c r="P270" s="8">
        <f t="shared" ref="P270:P280" si="15">H270</f>
        <v>0</v>
      </c>
      <c r="R270" s="26"/>
      <c r="S270" s="67" t="e">
        <f>VLOOKUP(R270,'Activity Category'!A$50:B$60,2,FALSE)</f>
        <v>#N/A</v>
      </c>
      <c r="T270" s="8">
        <f t="shared" ref="T270:T280" si="16">H270</f>
        <v>0</v>
      </c>
    </row>
    <row r="271" spans="1:20" ht="15" thickBot="1" x14ac:dyDescent="0.35">
      <c r="A271" s="96"/>
      <c r="B271" s="7"/>
      <c r="C271" s="7"/>
      <c r="D271" s="7"/>
      <c r="E271" s="7"/>
      <c r="F271" s="7"/>
      <c r="G271" s="7" t="e">
        <f>VLOOKUP(F271,'Activity Category'!A$5:B$11,2,FALSE)</f>
        <v>#N/A</v>
      </c>
      <c r="H271" s="99">
        <v>0</v>
      </c>
      <c r="J271" s="70"/>
      <c r="K271" s="67" t="e">
        <f>VLOOKUP(J271,'Activity Category'!A$18:B$28,2,FALSE)</f>
        <v>#N/A</v>
      </c>
      <c r="L271" s="8">
        <f t="shared" si="14"/>
        <v>0</v>
      </c>
      <c r="N271" s="26"/>
      <c r="O271" s="7" t="e">
        <f>VLOOKUP(N271,'Activity Category'!A$35:B$43,2,FALSE)</f>
        <v>#N/A</v>
      </c>
      <c r="P271" s="8">
        <f t="shared" si="15"/>
        <v>0</v>
      </c>
      <c r="R271" s="26"/>
      <c r="S271" s="67" t="e">
        <f>VLOOKUP(R271,'Activity Category'!A$50:B$60,2,FALSE)</f>
        <v>#N/A</v>
      </c>
      <c r="T271" s="8">
        <f t="shared" si="16"/>
        <v>0</v>
      </c>
    </row>
    <row r="272" spans="1:20" ht="15" thickBot="1" x14ac:dyDescent="0.35">
      <c r="A272" s="96"/>
      <c r="B272" s="7"/>
      <c r="C272" s="7"/>
      <c r="D272" s="7"/>
      <c r="E272" s="7"/>
      <c r="F272" s="7"/>
      <c r="G272" s="7" t="e">
        <f>VLOOKUP(F272,'Activity Category'!A$5:B$11,2,FALSE)</f>
        <v>#N/A</v>
      </c>
      <c r="H272" s="99">
        <v>0</v>
      </c>
      <c r="J272" s="70"/>
      <c r="K272" s="67" t="e">
        <f>VLOOKUP(J272,'Activity Category'!A$18:B$28,2,FALSE)</f>
        <v>#N/A</v>
      </c>
      <c r="L272" s="8">
        <f t="shared" si="14"/>
        <v>0</v>
      </c>
      <c r="N272" s="26"/>
      <c r="O272" s="7" t="e">
        <f>VLOOKUP(N272,'Activity Category'!A$35:B$43,2,FALSE)</f>
        <v>#N/A</v>
      </c>
      <c r="P272" s="8">
        <f t="shared" si="15"/>
        <v>0</v>
      </c>
      <c r="R272" s="26"/>
      <c r="S272" s="67" t="e">
        <f>VLOOKUP(R272,'Activity Category'!A$50:B$60,2,FALSE)</f>
        <v>#N/A</v>
      </c>
      <c r="T272" s="8">
        <f t="shared" si="16"/>
        <v>0</v>
      </c>
    </row>
    <row r="273" spans="1:20" ht="15" thickBot="1" x14ac:dyDescent="0.35">
      <c r="A273" s="96"/>
      <c r="B273" s="7"/>
      <c r="C273" s="7"/>
      <c r="D273" s="7"/>
      <c r="E273" s="7"/>
      <c r="F273" s="7"/>
      <c r="G273" s="7" t="e">
        <f>VLOOKUP(F273,'Activity Category'!A$5:B$11,2,FALSE)</f>
        <v>#N/A</v>
      </c>
      <c r="H273" s="99">
        <v>0</v>
      </c>
      <c r="J273" s="70"/>
      <c r="K273" s="67" t="e">
        <f>VLOOKUP(J273,'Activity Category'!A$18:B$28,2,FALSE)</f>
        <v>#N/A</v>
      </c>
      <c r="L273" s="8">
        <f t="shared" si="14"/>
        <v>0</v>
      </c>
      <c r="N273" s="26"/>
      <c r="O273" s="7" t="e">
        <f>VLOOKUP(N273,'Activity Category'!A$35:B$43,2,FALSE)</f>
        <v>#N/A</v>
      </c>
      <c r="P273" s="8">
        <f t="shared" si="15"/>
        <v>0</v>
      </c>
      <c r="R273" s="26"/>
      <c r="S273" s="67" t="e">
        <f>VLOOKUP(R273,'Activity Category'!A$50:B$60,2,FALSE)</f>
        <v>#N/A</v>
      </c>
      <c r="T273" s="8">
        <f t="shared" si="16"/>
        <v>0</v>
      </c>
    </row>
    <row r="274" spans="1:20" ht="15" thickBot="1" x14ac:dyDescent="0.35">
      <c r="A274" s="96"/>
      <c r="B274" s="7"/>
      <c r="C274" s="7"/>
      <c r="D274" s="7"/>
      <c r="E274" s="7"/>
      <c r="F274" s="7"/>
      <c r="G274" s="7" t="e">
        <f>VLOOKUP(F274,'Activity Category'!A$5:B$11,2,FALSE)</f>
        <v>#N/A</v>
      </c>
      <c r="H274" s="99">
        <v>0</v>
      </c>
      <c r="J274" s="70"/>
      <c r="K274" s="67" t="e">
        <f>VLOOKUP(J274,'Activity Category'!A$18:B$28,2,FALSE)</f>
        <v>#N/A</v>
      </c>
      <c r="L274" s="8">
        <f t="shared" si="14"/>
        <v>0</v>
      </c>
      <c r="N274" s="26"/>
      <c r="O274" s="7" t="e">
        <f>VLOOKUP(N274,'Activity Category'!A$35:B$43,2,FALSE)</f>
        <v>#N/A</v>
      </c>
      <c r="P274" s="8">
        <f t="shared" si="15"/>
        <v>0</v>
      </c>
      <c r="R274" s="26"/>
      <c r="S274" s="67" t="e">
        <f>VLOOKUP(R274,'Activity Category'!A$50:B$60,2,FALSE)</f>
        <v>#N/A</v>
      </c>
      <c r="T274" s="8">
        <f t="shared" si="16"/>
        <v>0</v>
      </c>
    </row>
    <row r="275" spans="1:20" ht="15" thickBot="1" x14ac:dyDescent="0.35">
      <c r="A275" s="96"/>
      <c r="B275" s="7"/>
      <c r="C275" s="7"/>
      <c r="D275" s="7"/>
      <c r="E275" s="7"/>
      <c r="F275" s="7"/>
      <c r="G275" s="7" t="e">
        <f>VLOOKUP(F275,'Activity Category'!A$5:B$11,2,FALSE)</f>
        <v>#N/A</v>
      </c>
      <c r="H275" s="99">
        <v>0</v>
      </c>
      <c r="J275" s="70"/>
      <c r="K275" s="67" t="e">
        <f>VLOOKUP(J275,'Activity Category'!A$18:B$28,2,FALSE)</f>
        <v>#N/A</v>
      </c>
      <c r="L275" s="8">
        <f t="shared" si="14"/>
        <v>0</v>
      </c>
      <c r="N275" s="26"/>
      <c r="O275" s="7" t="e">
        <f>VLOOKUP(N275,'Activity Category'!A$35:B$43,2,FALSE)</f>
        <v>#N/A</v>
      </c>
      <c r="P275" s="8">
        <f t="shared" si="15"/>
        <v>0</v>
      </c>
      <c r="R275" s="26"/>
      <c r="S275" s="67" t="e">
        <f>VLOOKUP(R275,'Activity Category'!A$50:B$60,2,FALSE)</f>
        <v>#N/A</v>
      </c>
      <c r="T275" s="8">
        <f t="shared" si="16"/>
        <v>0</v>
      </c>
    </row>
    <row r="276" spans="1:20" ht="15" thickBot="1" x14ac:dyDescent="0.35">
      <c r="A276" s="96"/>
      <c r="B276" s="7"/>
      <c r="C276" s="7"/>
      <c r="D276" s="7"/>
      <c r="E276" s="7"/>
      <c r="F276" s="7"/>
      <c r="G276" s="7" t="e">
        <f>VLOOKUP(F276,'Activity Category'!A$5:B$11,2,FALSE)</f>
        <v>#N/A</v>
      </c>
      <c r="H276" s="99">
        <v>0</v>
      </c>
      <c r="J276" s="70"/>
      <c r="K276" s="67" t="e">
        <f>VLOOKUP(J276,'Activity Category'!A$18:B$28,2,FALSE)</f>
        <v>#N/A</v>
      </c>
      <c r="L276" s="8">
        <f t="shared" si="14"/>
        <v>0</v>
      </c>
      <c r="N276" s="26"/>
      <c r="O276" s="7" t="e">
        <f>VLOOKUP(N276,'Activity Category'!A$35:B$43,2,FALSE)</f>
        <v>#N/A</v>
      </c>
      <c r="P276" s="8">
        <f t="shared" si="15"/>
        <v>0</v>
      </c>
      <c r="R276" s="26"/>
      <c r="S276" s="67" t="e">
        <f>VLOOKUP(R276,'Activity Category'!A$50:B$60,2,FALSE)</f>
        <v>#N/A</v>
      </c>
      <c r="T276" s="8">
        <f t="shared" si="16"/>
        <v>0</v>
      </c>
    </row>
    <row r="277" spans="1:20" ht="15" thickBot="1" x14ac:dyDescent="0.35">
      <c r="A277" s="96"/>
      <c r="B277" s="7"/>
      <c r="C277" s="7"/>
      <c r="D277" s="7"/>
      <c r="E277" s="7"/>
      <c r="F277" s="7"/>
      <c r="G277" s="7" t="e">
        <f>VLOOKUP(F277,'Activity Category'!A$5:B$11,2,FALSE)</f>
        <v>#N/A</v>
      </c>
      <c r="H277" s="99">
        <v>0</v>
      </c>
      <c r="J277" s="70"/>
      <c r="K277" s="67" t="e">
        <f>VLOOKUP(J277,'Activity Category'!A$18:B$28,2,FALSE)</f>
        <v>#N/A</v>
      </c>
      <c r="L277" s="8">
        <f t="shared" si="14"/>
        <v>0</v>
      </c>
      <c r="N277" s="26"/>
      <c r="O277" s="7" t="e">
        <f>VLOOKUP(N277,'Activity Category'!A$35:B$43,2,FALSE)</f>
        <v>#N/A</v>
      </c>
      <c r="P277" s="8">
        <f t="shared" si="15"/>
        <v>0</v>
      </c>
      <c r="R277" s="26"/>
      <c r="S277" s="67" t="e">
        <f>VLOOKUP(R277,'Activity Category'!A$50:B$60,2,FALSE)</f>
        <v>#N/A</v>
      </c>
      <c r="T277" s="8">
        <f t="shared" si="16"/>
        <v>0</v>
      </c>
    </row>
    <row r="278" spans="1:20" ht="15" thickBot="1" x14ac:dyDescent="0.35">
      <c r="A278" s="96"/>
      <c r="B278" s="7"/>
      <c r="C278" s="7"/>
      <c r="D278" s="7"/>
      <c r="E278" s="7"/>
      <c r="F278" s="7"/>
      <c r="G278" s="7" t="e">
        <f>VLOOKUP(F278,'Activity Category'!A$5:B$11,2,FALSE)</f>
        <v>#N/A</v>
      </c>
      <c r="H278" s="99">
        <v>0</v>
      </c>
      <c r="J278" s="70"/>
      <c r="K278" s="67" t="e">
        <f>VLOOKUP(J278,'Activity Category'!A$18:B$28,2,FALSE)</f>
        <v>#N/A</v>
      </c>
      <c r="L278" s="8">
        <f t="shared" si="14"/>
        <v>0</v>
      </c>
      <c r="N278" s="26"/>
      <c r="O278" s="7" t="e">
        <f>VLOOKUP(N278,'Activity Category'!A$35:B$43,2,FALSE)</f>
        <v>#N/A</v>
      </c>
      <c r="P278" s="8">
        <f t="shared" si="15"/>
        <v>0</v>
      </c>
      <c r="R278" s="26"/>
      <c r="S278" s="67" t="e">
        <f>VLOOKUP(R278,'Activity Category'!A$50:B$60,2,FALSE)</f>
        <v>#N/A</v>
      </c>
      <c r="T278" s="8">
        <f t="shared" si="16"/>
        <v>0</v>
      </c>
    </row>
    <row r="279" spans="1:20" ht="15" thickBot="1" x14ac:dyDescent="0.35">
      <c r="A279" s="96"/>
      <c r="B279" s="7"/>
      <c r="C279" s="7"/>
      <c r="D279" s="7"/>
      <c r="E279" s="7"/>
      <c r="F279" s="7"/>
      <c r="G279" s="7" t="e">
        <f>VLOOKUP(F279,'Activity Category'!A$5:B$11,2,FALSE)</f>
        <v>#N/A</v>
      </c>
      <c r="H279" s="99">
        <v>0</v>
      </c>
      <c r="J279" s="70"/>
      <c r="K279" s="67" t="e">
        <f>VLOOKUP(J279,'Activity Category'!A$18:B$28,2,FALSE)</f>
        <v>#N/A</v>
      </c>
      <c r="L279" s="8">
        <f t="shared" si="14"/>
        <v>0</v>
      </c>
      <c r="N279" s="26"/>
      <c r="O279" s="7" t="e">
        <f>VLOOKUP(N279,'Activity Category'!A$35:B$43,2,FALSE)</f>
        <v>#N/A</v>
      </c>
      <c r="P279" s="8">
        <f t="shared" si="15"/>
        <v>0</v>
      </c>
      <c r="R279" s="26"/>
      <c r="S279" s="67" t="e">
        <f>VLOOKUP(R279,'Activity Category'!A$50:B$60,2,FALSE)</f>
        <v>#N/A</v>
      </c>
      <c r="T279" s="8">
        <f t="shared" si="16"/>
        <v>0</v>
      </c>
    </row>
    <row r="280" spans="1:20" ht="15" thickBot="1" x14ac:dyDescent="0.35">
      <c r="A280" s="96"/>
      <c r="B280" s="7"/>
      <c r="C280" s="7"/>
      <c r="D280" s="7"/>
      <c r="E280" s="7"/>
      <c r="F280" s="7"/>
      <c r="G280" s="7" t="e">
        <f>VLOOKUP(F280,'Activity Category'!A$5:B$11,2,FALSE)</f>
        <v>#N/A</v>
      </c>
      <c r="H280" s="99">
        <v>0</v>
      </c>
      <c r="J280" s="70"/>
      <c r="K280" s="67" t="e">
        <f>VLOOKUP(J280,'Activity Category'!A$18:B$28,2,FALSE)</f>
        <v>#N/A</v>
      </c>
      <c r="L280" s="8">
        <f t="shared" si="14"/>
        <v>0</v>
      </c>
      <c r="N280" s="26"/>
      <c r="O280" s="7" t="e">
        <f>VLOOKUP(N280,'Activity Category'!A$35:B$43,2,FALSE)</f>
        <v>#N/A</v>
      </c>
      <c r="P280" s="8">
        <f t="shared" si="15"/>
        <v>0</v>
      </c>
      <c r="R280" s="26"/>
      <c r="S280" s="67" t="e">
        <f>VLOOKUP(R280,'Activity Category'!A$50:B$60,2,FALSE)</f>
        <v>#N/A</v>
      </c>
      <c r="T280" s="8">
        <f t="shared" si="16"/>
        <v>0</v>
      </c>
    </row>
    <row r="281" spans="1:20" ht="15" thickBot="1" x14ac:dyDescent="0.35">
      <c r="A281" s="96"/>
      <c r="B281" s="7"/>
      <c r="C281" s="7"/>
      <c r="D281" s="7"/>
      <c r="E281" s="7"/>
      <c r="F281" s="7"/>
      <c r="G281" s="7" t="e">
        <f>VLOOKUP(F281,'Activity Category'!A$5:B$11,2,FALSE)</f>
        <v>#N/A</v>
      </c>
      <c r="H281" s="99">
        <v>0</v>
      </c>
      <c r="J281" s="70"/>
      <c r="K281" s="67" t="e">
        <f>VLOOKUP(J281,'Activity Category'!A$18:B$28,2,FALSE)</f>
        <v>#N/A</v>
      </c>
      <c r="L281" s="8">
        <f t="shared" ref="L281:L291" si="17">H281</f>
        <v>0</v>
      </c>
      <c r="N281" s="26"/>
      <c r="O281" s="7" t="e">
        <f>VLOOKUP(N281,'Activity Category'!A$35:B$43,2,FALSE)</f>
        <v>#N/A</v>
      </c>
      <c r="P281" s="8">
        <f t="shared" ref="P281:P291" si="18">H281</f>
        <v>0</v>
      </c>
      <c r="R281" s="26"/>
      <c r="S281" s="67" t="e">
        <f>VLOOKUP(R281,'Activity Category'!A$50:B$60,2,FALSE)</f>
        <v>#N/A</v>
      </c>
      <c r="T281" s="8">
        <f t="shared" ref="T281:T291" si="19">H281</f>
        <v>0</v>
      </c>
    </row>
    <row r="282" spans="1:20" ht="15" thickBot="1" x14ac:dyDescent="0.35">
      <c r="A282" s="96"/>
      <c r="B282" s="7"/>
      <c r="C282" s="7"/>
      <c r="D282" s="7"/>
      <c r="E282" s="7"/>
      <c r="F282" s="7"/>
      <c r="G282" s="7" t="e">
        <f>VLOOKUP(F282,'Activity Category'!A$5:B$11,2,FALSE)</f>
        <v>#N/A</v>
      </c>
      <c r="H282" s="99">
        <v>0</v>
      </c>
      <c r="J282" s="70"/>
      <c r="K282" s="67" t="e">
        <f>VLOOKUP(J282,'Activity Category'!A$18:B$28,2,FALSE)</f>
        <v>#N/A</v>
      </c>
      <c r="L282" s="8">
        <f t="shared" si="17"/>
        <v>0</v>
      </c>
      <c r="N282" s="26"/>
      <c r="O282" s="7" t="e">
        <f>VLOOKUP(N282,'Activity Category'!A$35:B$43,2,FALSE)</f>
        <v>#N/A</v>
      </c>
      <c r="P282" s="8">
        <f t="shared" si="18"/>
        <v>0</v>
      </c>
      <c r="R282" s="26"/>
      <c r="S282" s="67" t="e">
        <f>VLOOKUP(R282,'Activity Category'!A$50:B$60,2,FALSE)</f>
        <v>#N/A</v>
      </c>
      <c r="T282" s="8">
        <f t="shared" si="19"/>
        <v>0</v>
      </c>
    </row>
    <row r="283" spans="1:20" ht="15" thickBot="1" x14ac:dyDescent="0.35">
      <c r="A283" s="96"/>
      <c r="B283" s="7"/>
      <c r="C283" s="7"/>
      <c r="D283" s="7"/>
      <c r="E283" s="7"/>
      <c r="F283" s="7"/>
      <c r="G283" s="7" t="e">
        <f>VLOOKUP(F283,'Activity Category'!A$5:B$11,2,FALSE)</f>
        <v>#N/A</v>
      </c>
      <c r="H283" s="99">
        <v>0</v>
      </c>
      <c r="J283" s="70"/>
      <c r="K283" s="67" t="e">
        <f>VLOOKUP(J283,'Activity Category'!A$18:B$28,2,FALSE)</f>
        <v>#N/A</v>
      </c>
      <c r="L283" s="8">
        <f t="shared" si="17"/>
        <v>0</v>
      </c>
      <c r="N283" s="26"/>
      <c r="O283" s="7" t="e">
        <f>VLOOKUP(N283,'Activity Category'!A$35:B$43,2,FALSE)</f>
        <v>#N/A</v>
      </c>
      <c r="P283" s="8">
        <f t="shared" si="18"/>
        <v>0</v>
      </c>
      <c r="R283" s="26"/>
      <c r="S283" s="67" t="e">
        <f>VLOOKUP(R283,'Activity Category'!A$50:B$60,2,FALSE)</f>
        <v>#N/A</v>
      </c>
      <c r="T283" s="8">
        <f t="shared" si="19"/>
        <v>0</v>
      </c>
    </row>
    <row r="284" spans="1:20" ht="15" thickBot="1" x14ac:dyDescent="0.35">
      <c r="A284" s="96"/>
      <c r="B284" s="7"/>
      <c r="C284" s="7"/>
      <c r="D284" s="7"/>
      <c r="E284" s="7"/>
      <c r="F284" s="7"/>
      <c r="G284" s="7" t="e">
        <f>VLOOKUP(F284,'Activity Category'!A$5:B$11,2,FALSE)</f>
        <v>#N/A</v>
      </c>
      <c r="H284" s="99">
        <v>0</v>
      </c>
      <c r="J284" s="70"/>
      <c r="K284" s="67" t="e">
        <f>VLOOKUP(J284,'Activity Category'!A$18:B$28,2,FALSE)</f>
        <v>#N/A</v>
      </c>
      <c r="L284" s="8">
        <f t="shared" si="17"/>
        <v>0</v>
      </c>
      <c r="N284" s="26"/>
      <c r="O284" s="7" t="e">
        <f>VLOOKUP(N284,'Activity Category'!A$35:B$43,2,FALSE)</f>
        <v>#N/A</v>
      </c>
      <c r="P284" s="8">
        <f t="shared" si="18"/>
        <v>0</v>
      </c>
      <c r="R284" s="26"/>
      <c r="S284" s="67" t="e">
        <f>VLOOKUP(R284,'Activity Category'!A$50:B$60,2,FALSE)</f>
        <v>#N/A</v>
      </c>
      <c r="T284" s="8">
        <f t="shared" si="19"/>
        <v>0</v>
      </c>
    </row>
    <row r="285" spans="1:20" ht="15" thickBot="1" x14ac:dyDescent="0.35">
      <c r="A285" s="96"/>
      <c r="B285" s="7"/>
      <c r="C285" s="7"/>
      <c r="D285" s="7"/>
      <c r="E285" s="7"/>
      <c r="F285" s="7"/>
      <c r="G285" s="7" t="e">
        <f>VLOOKUP(F285,'Activity Category'!A$5:B$11,2,FALSE)</f>
        <v>#N/A</v>
      </c>
      <c r="H285" s="99">
        <v>0</v>
      </c>
      <c r="J285" s="70"/>
      <c r="K285" s="67" t="e">
        <f>VLOOKUP(J285,'Activity Category'!A$18:B$28,2,FALSE)</f>
        <v>#N/A</v>
      </c>
      <c r="L285" s="8">
        <f t="shared" si="17"/>
        <v>0</v>
      </c>
      <c r="N285" s="26"/>
      <c r="O285" s="7" t="e">
        <f>VLOOKUP(N285,'Activity Category'!A$35:B$43,2,FALSE)</f>
        <v>#N/A</v>
      </c>
      <c r="P285" s="8">
        <f t="shared" si="18"/>
        <v>0</v>
      </c>
      <c r="R285" s="26"/>
      <c r="S285" s="67" t="e">
        <f>VLOOKUP(R285,'Activity Category'!A$50:B$60,2,FALSE)</f>
        <v>#N/A</v>
      </c>
      <c r="T285" s="8">
        <f t="shared" si="19"/>
        <v>0</v>
      </c>
    </row>
    <row r="286" spans="1:20" ht="15" thickBot="1" x14ac:dyDescent="0.35">
      <c r="A286" s="96"/>
      <c r="B286" s="7"/>
      <c r="C286" s="7"/>
      <c r="D286" s="7"/>
      <c r="E286" s="7"/>
      <c r="F286" s="7"/>
      <c r="G286" s="7" t="e">
        <f>VLOOKUP(F286,'Activity Category'!A$5:B$11,2,FALSE)</f>
        <v>#N/A</v>
      </c>
      <c r="H286" s="99">
        <v>0</v>
      </c>
      <c r="J286" s="70"/>
      <c r="K286" s="67" t="e">
        <f>VLOOKUP(J286,'Activity Category'!A$18:B$28,2,FALSE)</f>
        <v>#N/A</v>
      </c>
      <c r="L286" s="8">
        <f t="shared" si="17"/>
        <v>0</v>
      </c>
      <c r="N286" s="26"/>
      <c r="O286" s="7" t="e">
        <f>VLOOKUP(N286,'Activity Category'!A$35:B$43,2,FALSE)</f>
        <v>#N/A</v>
      </c>
      <c r="P286" s="8">
        <f t="shared" si="18"/>
        <v>0</v>
      </c>
      <c r="R286" s="26"/>
      <c r="S286" s="67" t="e">
        <f>VLOOKUP(R286,'Activity Category'!A$50:B$60,2,FALSE)</f>
        <v>#N/A</v>
      </c>
      <c r="T286" s="8">
        <f t="shared" si="19"/>
        <v>0</v>
      </c>
    </row>
    <row r="287" spans="1:20" ht="15" thickBot="1" x14ac:dyDescent="0.35">
      <c r="A287" s="96"/>
      <c r="B287" s="7"/>
      <c r="C287" s="7"/>
      <c r="D287" s="7"/>
      <c r="E287" s="7"/>
      <c r="F287" s="7"/>
      <c r="G287" s="7" t="e">
        <f>VLOOKUP(F287,'Activity Category'!A$5:B$11,2,FALSE)</f>
        <v>#N/A</v>
      </c>
      <c r="H287" s="99">
        <v>0</v>
      </c>
      <c r="J287" s="70"/>
      <c r="K287" s="67" t="e">
        <f>VLOOKUP(J287,'Activity Category'!A$18:B$28,2,FALSE)</f>
        <v>#N/A</v>
      </c>
      <c r="L287" s="8">
        <f t="shared" si="17"/>
        <v>0</v>
      </c>
      <c r="N287" s="26"/>
      <c r="O287" s="7" t="e">
        <f>VLOOKUP(N287,'Activity Category'!A$35:B$43,2,FALSE)</f>
        <v>#N/A</v>
      </c>
      <c r="P287" s="8">
        <f t="shared" si="18"/>
        <v>0</v>
      </c>
      <c r="R287" s="26"/>
      <c r="S287" s="67" t="e">
        <f>VLOOKUP(R287,'Activity Category'!A$50:B$60,2,FALSE)</f>
        <v>#N/A</v>
      </c>
      <c r="T287" s="8">
        <f t="shared" si="19"/>
        <v>0</v>
      </c>
    </row>
    <row r="288" spans="1:20" ht="15" thickBot="1" x14ac:dyDescent="0.35">
      <c r="A288" s="96"/>
      <c r="B288" s="7"/>
      <c r="C288" s="7"/>
      <c r="D288" s="7"/>
      <c r="E288" s="7"/>
      <c r="F288" s="7"/>
      <c r="G288" s="7" t="e">
        <f>VLOOKUP(F288,'Activity Category'!A$5:B$11,2,FALSE)</f>
        <v>#N/A</v>
      </c>
      <c r="H288" s="99">
        <v>0</v>
      </c>
      <c r="J288" s="70"/>
      <c r="K288" s="67" t="e">
        <f>VLOOKUP(J288,'Activity Category'!A$18:B$28,2,FALSE)</f>
        <v>#N/A</v>
      </c>
      <c r="L288" s="8">
        <f t="shared" si="17"/>
        <v>0</v>
      </c>
      <c r="N288" s="26"/>
      <c r="O288" s="7" t="e">
        <f>VLOOKUP(N288,'Activity Category'!A$35:B$43,2,FALSE)</f>
        <v>#N/A</v>
      </c>
      <c r="P288" s="8">
        <f t="shared" si="18"/>
        <v>0</v>
      </c>
      <c r="R288" s="26"/>
      <c r="S288" s="67" t="e">
        <f>VLOOKUP(R288,'Activity Category'!A$50:B$60,2,FALSE)</f>
        <v>#N/A</v>
      </c>
      <c r="T288" s="8">
        <f t="shared" si="19"/>
        <v>0</v>
      </c>
    </row>
    <row r="289" spans="1:20" ht="15" thickBot="1" x14ac:dyDescent="0.35">
      <c r="A289" s="96"/>
      <c r="B289" s="7"/>
      <c r="C289" s="7"/>
      <c r="D289" s="7"/>
      <c r="E289" s="7"/>
      <c r="F289" s="7"/>
      <c r="G289" s="7" t="e">
        <f>VLOOKUP(F289,'Activity Category'!A$5:B$11,2,FALSE)</f>
        <v>#N/A</v>
      </c>
      <c r="H289" s="99">
        <v>0</v>
      </c>
      <c r="J289" s="70"/>
      <c r="K289" s="67" t="e">
        <f>VLOOKUP(J289,'Activity Category'!A$18:B$28,2,FALSE)</f>
        <v>#N/A</v>
      </c>
      <c r="L289" s="8">
        <f t="shared" si="17"/>
        <v>0</v>
      </c>
      <c r="N289" s="26"/>
      <c r="O289" s="7" t="e">
        <f>VLOOKUP(N289,'Activity Category'!A$35:B$43,2,FALSE)</f>
        <v>#N/A</v>
      </c>
      <c r="P289" s="8">
        <f t="shared" si="18"/>
        <v>0</v>
      </c>
      <c r="R289" s="26"/>
      <c r="S289" s="67" t="e">
        <f>VLOOKUP(R289,'Activity Category'!A$50:B$60,2,FALSE)</f>
        <v>#N/A</v>
      </c>
      <c r="T289" s="8">
        <f t="shared" si="19"/>
        <v>0</v>
      </c>
    </row>
    <row r="290" spans="1:20" ht="15" thickBot="1" x14ac:dyDescent="0.35">
      <c r="A290" s="96"/>
      <c r="B290" s="7"/>
      <c r="C290" s="7"/>
      <c r="D290" s="7"/>
      <c r="E290" s="7"/>
      <c r="F290" s="7"/>
      <c r="G290" s="7" t="e">
        <f>VLOOKUP(F290,'Activity Category'!A$5:B$11,2,FALSE)</f>
        <v>#N/A</v>
      </c>
      <c r="H290" s="99">
        <v>0</v>
      </c>
      <c r="J290" s="70"/>
      <c r="K290" s="67" t="e">
        <f>VLOOKUP(J290,'Activity Category'!A$18:B$28,2,FALSE)</f>
        <v>#N/A</v>
      </c>
      <c r="L290" s="8">
        <f t="shared" si="17"/>
        <v>0</v>
      </c>
      <c r="N290" s="26"/>
      <c r="O290" s="7" t="e">
        <f>VLOOKUP(N290,'Activity Category'!A$35:B$43,2,FALSE)</f>
        <v>#N/A</v>
      </c>
      <c r="P290" s="8">
        <f t="shared" si="18"/>
        <v>0</v>
      </c>
      <c r="R290" s="26"/>
      <c r="S290" s="67" t="e">
        <f>VLOOKUP(R290,'Activity Category'!A$50:B$60,2,FALSE)</f>
        <v>#N/A</v>
      </c>
      <c r="T290" s="8">
        <f t="shared" si="19"/>
        <v>0</v>
      </c>
    </row>
    <row r="291" spans="1:20" ht="15" thickBot="1" x14ac:dyDescent="0.35">
      <c r="A291" s="96"/>
      <c r="B291" s="7"/>
      <c r="C291" s="7"/>
      <c r="D291" s="7"/>
      <c r="E291" s="7"/>
      <c r="F291" s="7"/>
      <c r="G291" s="7" t="e">
        <f>VLOOKUP(F291,'Activity Category'!A$5:B$11,2,FALSE)</f>
        <v>#N/A</v>
      </c>
      <c r="H291" s="99">
        <v>0</v>
      </c>
      <c r="J291" s="70"/>
      <c r="K291" s="67" t="e">
        <f>VLOOKUP(J291,'Activity Category'!A$18:B$28,2,FALSE)</f>
        <v>#N/A</v>
      </c>
      <c r="L291" s="8">
        <f t="shared" si="17"/>
        <v>0</v>
      </c>
      <c r="N291" s="26"/>
      <c r="O291" s="7" t="e">
        <f>VLOOKUP(N291,'Activity Category'!A$35:B$43,2,FALSE)</f>
        <v>#N/A</v>
      </c>
      <c r="P291" s="8">
        <f t="shared" si="18"/>
        <v>0</v>
      </c>
      <c r="R291" s="26"/>
      <c r="S291" s="67" t="e">
        <f>VLOOKUP(R291,'Activity Category'!A$50:B$60,2,FALSE)</f>
        <v>#N/A</v>
      </c>
      <c r="T291" s="8">
        <f t="shared" si="19"/>
        <v>0</v>
      </c>
    </row>
    <row r="292" spans="1:20" ht="15" thickBot="1" x14ac:dyDescent="0.35">
      <c r="A292" s="96"/>
      <c r="B292" s="7"/>
      <c r="C292" s="7"/>
      <c r="D292" s="7"/>
      <c r="E292" s="7"/>
      <c r="F292" s="7"/>
      <c r="G292" s="7" t="e">
        <f>VLOOKUP(F292,'Activity Category'!A$5:B$11,2,FALSE)</f>
        <v>#N/A</v>
      </c>
      <c r="H292" s="99">
        <v>0</v>
      </c>
      <c r="J292" s="70"/>
      <c r="K292" s="67" t="e">
        <f>VLOOKUP(J292,'Activity Category'!A$18:B$28,2,FALSE)</f>
        <v>#N/A</v>
      </c>
      <c r="L292" s="8">
        <f t="shared" si="10"/>
        <v>0</v>
      </c>
      <c r="N292" s="26"/>
      <c r="O292" s="7" t="e">
        <f>VLOOKUP(N292,'Activity Category'!A$35:B$43,2,FALSE)</f>
        <v>#N/A</v>
      </c>
      <c r="P292" s="8">
        <f t="shared" si="9"/>
        <v>0</v>
      </c>
      <c r="R292" s="26"/>
      <c r="S292" s="67" t="e">
        <f>VLOOKUP(R292,'Activity Category'!A$50:B$60,2,FALSE)</f>
        <v>#N/A</v>
      </c>
      <c r="T292" s="8">
        <f t="shared" si="11"/>
        <v>0</v>
      </c>
    </row>
    <row r="293" spans="1:20" ht="15" thickBot="1" x14ac:dyDescent="0.35">
      <c r="A293" s="96"/>
      <c r="B293" s="7"/>
      <c r="C293" s="7"/>
      <c r="D293" s="7"/>
      <c r="E293" s="7"/>
      <c r="F293" s="7"/>
      <c r="G293" s="7" t="e">
        <f>VLOOKUP(F293,'Activity Category'!A$5:B$11,2,FALSE)</f>
        <v>#N/A</v>
      </c>
      <c r="H293" s="99">
        <v>0</v>
      </c>
      <c r="J293" s="70"/>
      <c r="K293" s="67" t="e">
        <f>VLOOKUP(J293,'Activity Category'!A$18:B$28,2,FALSE)</f>
        <v>#N/A</v>
      </c>
      <c r="L293" s="8">
        <f t="shared" si="10"/>
        <v>0</v>
      </c>
      <c r="N293" s="26"/>
      <c r="O293" s="7" t="e">
        <f>VLOOKUP(N293,'Activity Category'!A$35:B$43,2,FALSE)</f>
        <v>#N/A</v>
      </c>
      <c r="P293" s="8">
        <f t="shared" ref="P293:P317" si="20">H293</f>
        <v>0</v>
      </c>
      <c r="R293" s="26"/>
      <c r="S293" s="67" t="e">
        <f>VLOOKUP(R293,'Activity Category'!A$50:B$60,2,FALSE)</f>
        <v>#N/A</v>
      </c>
      <c r="T293" s="8">
        <f t="shared" si="11"/>
        <v>0</v>
      </c>
    </row>
    <row r="294" spans="1:20" ht="15" thickBot="1" x14ac:dyDescent="0.35">
      <c r="A294" s="96"/>
      <c r="B294" s="7"/>
      <c r="C294" s="7"/>
      <c r="D294" s="7"/>
      <c r="E294" s="7"/>
      <c r="F294" s="7"/>
      <c r="G294" s="7" t="e">
        <f>VLOOKUP(F294,'Activity Category'!A$5:B$11,2,FALSE)</f>
        <v>#N/A</v>
      </c>
      <c r="H294" s="99">
        <v>0</v>
      </c>
      <c r="J294" s="70"/>
      <c r="K294" s="67" t="e">
        <f>VLOOKUP(J294,'Activity Category'!A$18:B$28,2,FALSE)</f>
        <v>#N/A</v>
      </c>
      <c r="L294" s="8">
        <f t="shared" ref="L294:L317" si="21">H294</f>
        <v>0</v>
      </c>
      <c r="N294" s="26"/>
      <c r="O294" s="7" t="e">
        <f>VLOOKUP(N294,'Activity Category'!A$35:B$43,2,FALSE)</f>
        <v>#N/A</v>
      </c>
      <c r="P294" s="8">
        <f t="shared" si="20"/>
        <v>0</v>
      </c>
      <c r="R294" s="26"/>
      <c r="S294" s="67" t="e">
        <f>VLOOKUP(R294,'Activity Category'!A$50:B$60,2,FALSE)</f>
        <v>#N/A</v>
      </c>
      <c r="T294" s="8">
        <f t="shared" ref="T294:T317" si="22">H294</f>
        <v>0</v>
      </c>
    </row>
    <row r="295" spans="1:20" ht="15" thickBot="1" x14ac:dyDescent="0.35">
      <c r="A295" s="96"/>
      <c r="B295" s="7"/>
      <c r="C295" s="7"/>
      <c r="D295" s="7"/>
      <c r="E295" s="7"/>
      <c r="F295" s="7"/>
      <c r="G295" s="7" t="e">
        <f>VLOOKUP(F295,'Activity Category'!A$5:B$11,2,FALSE)</f>
        <v>#N/A</v>
      </c>
      <c r="H295" s="99">
        <v>0</v>
      </c>
      <c r="J295" s="70"/>
      <c r="K295" s="67" t="e">
        <f>VLOOKUP(J295,'Activity Category'!A$18:B$28,2,FALSE)</f>
        <v>#N/A</v>
      </c>
      <c r="L295" s="8">
        <f t="shared" si="21"/>
        <v>0</v>
      </c>
      <c r="N295" s="26"/>
      <c r="O295" s="7" t="e">
        <f>VLOOKUP(N295,'Activity Category'!A$35:B$43,2,FALSE)</f>
        <v>#N/A</v>
      </c>
      <c r="P295" s="8">
        <f t="shared" si="20"/>
        <v>0</v>
      </c>
      <c r="R295" s="26"/>
      <c r="S295" s="67" t="e">
        <f>VLOOKUP(R295,'Activity Category'!A$50:B$60,2,FALSE)</f>
        <v>#N/A</v>
      </c>
      <c r="T295" s="8">
        <f t="shared" si="22"/>
        <v>0</v>
      </c>
    </row>
    <row r="296" spans="1:20" ht="15" thickBot="1" x14ac:dyDescent="0.35">
      <c r="A296" s="96"/>
      <c r="B296" s="7"/>
      <c r="C296" s="7"/>
      <c r="D296" s="7"/>
      <c r="E296" s="7"/>
      <c r="F296" s="7"/>
      <c r="G296" s="7" t="e">
        <f>VLOOKUP(F296,'Activity Category'!A$5:B$11,2,FALSE)</f>
        <v>#N/A</v>
      </c>
      <c r="H296" s="99">
        <v>0</v>
      </c>
      <c r="J296" s="70"/>
      <c r="K296" s="67" t="e">
        <f>VLOOKUP(J296,'Activity Category'!A$18:B$28,2,FALSE)</f>
        <v>#N/A</v>
      </c>
      <c r="L296" s="8">
        <f t="shared" si="21"/>
        <v>0</v>
      </c>
      <c r="N296" s="26"/>
      <c r="O296" s="7" t="e">
        <f>VLOOKUP(N296,'Activity Category'!A$35:B$43,2,FALSE)</f>
        <v>#N/A</v>
      </c>
      <c r="P296" s="8">
        <f t="shared" si="20"/>
        <v>0</v>
      </c>
      <c r="R296" s="26"/>
      <c r="S296" s="67" t="e">
        <f>VLOOKUP(R296,'Activity Category'!A$50:B$60,2,FALSE)</f>
        <v>#N/A</v>
      </c>
      <c r="T296" s="8">
        <f t="shared" si="22"/>
        <v>0</v>
      </c>
    </row>
    <row r="297" spans="1:20" ht="15" thickBot="1" x14ac:dyDescent="0.35">
      <c r="A297" s="96"/>
      <c r="B297" s="7"/>
      <c r="C297" s="7"/>
      <c r="D297" s="7"/>
      <c r="E297" s="7"/>
      <c r="F297" s="7"/>
      <c r="G297" s="7" t="e">
        <f>VLOOKUP(F297,'Activity Category'!A$5:B$11,2,FALSE)</f>
        <v>#N/A</v>
      </c>
      <c r="H297" s="99">
        <v>0</v>
      </c>
      <c r="J297" s="70"/>
      <c r="K297" s="67" t="e">
        <f>VLOOKUP(J297,'Activity Category'!A$18:B$28,2,FALSE)</f>
        <v>#N/A</v>
      </c>
      <c r="L297" s="8">
        <f t="shared" si="21"/>
        <v>0</v>
      </c>
      <c r="N297" s="26"/>
      <c r="O297" s="7" t="e">
        <f>VLOOKUP(N297,'Activity Category'!A$35:B$43,2,FALSE)</f>
        <v>#N/A</v>
      </c>
      <c r="P297" s="8">
        <f t="shared" si="20"/>
        <v>0</v>
      </c>
      <c r="R297" s="26"/>
      <c r="S297" s="67" t="e">
        <f>VLOOKUP(R297,'Activity Category'!A$50:B$60,2,FALSE)</f>
        <v>#N/A</v>
      </c>
      <c r="T297" s="8">
        <f t="shared" si="22"/>
        <v>0</v>
      </c>
    </row>
    <row r="298" spans="1:20" ht="15" thickBot="1" x14ac:dyDescent="0.35">
      <c r="A298" s="96"/>
      <c r="B298" s="7"/>
      <c r="C298" s="7"/>
      <c r="D298" s="7"/>
      <c r="E298" s="7"/>
      <c r="F298" s="7"/>
      <c r="G298" s="7" t="e">
        <f>VLOOKUP(F298,'Activity Category'!A$5:B$11,2,FALSE)</f>
        <v>#N/A</v>
      </c>
      <c r="H298" s="99">
        <v>0</v>
      </c>
      <c r="J298" s="70"/>
      <c r="K298" s="67" t="e">
        <f>VLOOKUP(J298,'Activity Category'!A$18:B$28,2,FALSE)</f>
        <v>#N/A</v>
      </c>
      <c r="L298" s="8">
        <f t="shared" si="21"/>
        <v>0</v>
      </c>
      <c r="N298" s="26"/>
      <c r="O298" s="7" t="e">
        <f>VLOOKUP(N298,'Activity Category'!A$35:B$43,2,FALSE)</f>
        <v>#N/A</v>
      </c>
      <c r="P298" s="8">
        <f t="shared" si="20"/>
        <v>0</v>
      </c>
      <c r="R298" s="26"/>
      <c r="S298" s="67" t="e">
        <f>VLOOKUP(R298,'Activity Category'!A$50:B$60,2,FALSE)</f>
        <v>#N/A</v>
      </c>
      <c r="T298" s="8">
        <f t="shared" si="22"/>
        <v>0</v>
      </c>
    </row>
    <row r="299" spans="1:20" ht="15" thickBot="1" x14ac:dyDescent="0.35">
      <c r="A299" s="96"/>
      <c r="B299" s="7"/>
      <c r="C299" s="7"/>
      <c r="D299" s="7"/>
      <c r="E299" s="7"/>
      <c r="F299" s="7"/>
      <c r="G299" s="7" t="e">
        <f>VLOOKUP(F299,'Activity Category'!A$5:B$11,2,FALSE)</f>
        <v>#N/A</v>
      </c>
      <c r="H299" s="99">
        <v>0</v>
      </c>
      <c r="J299" s="70"/>
      <c r="K299" s="67" t="e">
        <f>VLOOKUP(J299,'Activity Category'!A$18:B$28,2,FALSE)</f>
        <v>#N/A</v>
      </c>
      <c r="L299" s="8">
        <f t="shared" si="21"/>
        <v>0</v>
      </c>
      <c r="N299" s="26"/>
      <c r="O299" s="7" t="e">
        <f>VLOOKUP(N299,'Activity Category'!A$35:B$43,2,FALSE)</f>
        <v>#N/A</v>
      </c>
      <c r="P299" s="8">
        <f t="shared" si="20"/>
        <v>0</v>
      </c>
      <c r="R299" s="26"/>
      <c r="S299" s="67" t="e">
        <f>VLOOKUP(R299,'Activity Category'!A$50:B$60,2,FALSE)</f>
        <v>#N/A</v>
      </c>
      <c r="T299" s="8">
        <f t="shared" si="22"/>
        <v>0</v>
      </c>
    </row>
    <row r="300" spans="1:20" ht="15" thickBot="1" x14ac:dyDescent="0.35">
      <c r="A300" s="96"/>
      <c r="B300" s="7"/>
      <c r="C300" s="7"/>
      <c r="D300" s="7"/>
      <c r="E300" s="7"/>
      <c r="F300" s="7"/>
      <c r="G300" s="7" t="e">
        <f>VLOOKUP(F300,'Activity Category'!A$5:B$11,2,FALSE)</f>
        <v>#N/A</v>
      </c>
      <c r="H300" s="99">
        <v>0</v>
      </c>
      <c r="J300" s="70"/>
      <c r="K300" s="67" t="e">
        <f>VLOOKUP(J300,'Activity Category'!A$18:B$28,2,FALSE)</f>
        <v>#N/A</v>
      </c>
      <c r="L300" s="8">
        <f t="shared" si="21"/>
        <v>0</v>
      </c>
      <c r="N300" s="26"/>
      <c r="O300" s="7" t="e">
        <f>VLOOKUP(N300,'Activity Category'!A$35:B$43,2,FALSE)</f>
        <v>#N/A</v>
      </c>
      <c r="P300" s="8">
        <f t="shared" si="20"/>
        <v>0</v>
      </c>
      <c r="R300" s="26"/>
      <c r="S300" s="67" t="e">
        <f>VLOOKUP(R300,'Activity Category'!A$50:B$60,2,FALSE)</f>
        <v>#N/A</v>
      </c>
      <c r="T300" s="8">
        <f t="shared" si="22"/>
        <v>0</v>
      </c>
    </row>
    <row r="301" spans="1:20" ht="15" thickBot="1" x14ac:dyDescent="0.35">
      <c r="A301" s="96"/>
      <c r="B301" s="7"/>
      <c r="C301" s="7"/>
      <c r="D301" s="7"/>
      <c r="E301" s="7"/>
      <c r="F301" s="7"/>
      <c r="G301" s="7" t="e">
        <f>VLOOKUP(F301,'Activity Category'!A$5:B$11,2,FALSE)</f>
        <v>#N/A</v>
      </c>
      <c r="H301" s="99">
        <v>0</v>
      </c>
      <c r="J301" s="70"/>
      <c r="K301" s="67" t="e">
        <f>VLOOKUP(J301,'Activity Category'!A$18:B$28,2,FALSE)</f>
        <v>#N/A</v>
      </c>
      <c r="L301" s="8">
        <f t="shared" si="21"/>
        <v>0</v>
      </c>
      <c r="N301" s="26"/>
      <c r="O301" s="7" t="e">
        <f>VLOOKUP(N301,'Activity Category'!A$35:B$43,2,FALSE)</f>
        <v>#N/A</v>
      </c>
      <c r="P301" s="8">
        <f t="shared" si="20"/>
        <v>0</v>
      </c>
      <c r="R301" s="26"/>
      <c r="S301" s="67" t="e">
        <f>VLOOKUP(R301,'Activity Category'!A$50:B$60,2,FALSE)</f>
        <v>#N/A</v>
      </c>
      <c r="T301" s="8">
        <f t="shared" si="22"/>
        <v>0</v>
      </c>
    </row>
    <row r="302" spans="1:20" ht="15" thickBot="1" x14ac:dyDescent="0.35">
      <c r="A302" s="96"/>
      <c r="B302" s="7"/>
      <c r="C302" s="7"/>
      <c r="D302" s="7"/>
      <c r="E302" s="7"/>
      <c r="F302" s="7"/>
      <c r="G302" s="7" t="e">
        <f>VLOOKUP(F302,'Activity Category'!A$5:B$11,2,FALSE)</f>
        <v>#N/A</v>
      </c>
      <c r="H302" s="99">
        <v>0</v>
      </c>
      <c r="J302" s="70"/>
      <c r="K302" s="67" t="e">
        <f>VLOOKUP(J302,'Activity Category'!A$18:B$28,2,FALSE)</f>
        <v>#N/A</v>
      </c>
      <c r="L302" s="8">
        <f t="shared" si="21"/>
        <v>0</v>
      </c>
      <c r="N302" s="26"/>
      <c r="O302" s="7" t="e">
        <f>VLOOKUP(N302,'Activity Category'!A$35:B$43,2,FALSE)</f>
        <v>#N/A</v>
      </c>
      <c r="P302" s="8">
        <f t="shared" si="20"/>
        <v>0</v>
      </c>
      <c r="R302" s="26"/>
      <c r="S302" s="67" t="e">
        <f>VLOOKUP(R302,'Activity Category'!A$50:B$60,2,FALSE)</f>
        <v>#N/A</v>
      </c>
      <c r="T302" s="8">
        <f t="shared" si="22"/>
        <v>0</v>
      </c>
    </row>
    <row r="303" spans="1:20" ht="15" thickBot="1" x14ac:dyDescent="0.35">
      <c r="A303" s="96"/>
      <c r="B303" s="7"/>
      <c r="C303" s="7"/>
      <c r="D303" s="7"/>
      <c r="E303" s="7"/>
      <c r="F303" s="7"/>
      <c r="G303" s="7" t="e">
        <f>VLOOKUP(F303,'Activity Category'!A$5:B$11,2,FALSE)</f>
        <v>#N/A</v>
      </c>
      <c r="H303" s="99">
        <v>0</v>
      </c>
      <c r="J303" s="70"/>
      <c r="K303" s="67" t="e">
        <f>VLOOKUP(J303,'Activity Category'!A$18:B$28,2,FALSE)</f>
        <v>#N/A</v>
      </c>
      <c r="L303" s="8">
        <f t="shared" si="21"/>
        <v>0</v>
      </c>
      <c r="N303" s="26"/>
      <c r="O303" s="7" t="e">
        <f>VLOOKUP(N303,'Activity Category'!A$35:B$43,2,FALSE)</f>
        <v>#N/A</v>
      </c>
      <c r="P303" s="8">
        <f t="shared" si="20"/>
        <v>0</v>
      </c>
      <c r="R303" s="26"/>
      <c r="S303" s="67" t="e">
        <f>VLOOKUP(R303,'Activity Category'!A$50:B$60,2,FALSE)</f>
        <v>#N/A</v>
      </c>
      <c r="T303" s="8">
        <f t="shared" si="22"/>
        <v>0</v>
      </c>
    </row>
    <row r="304" spans="1:20" ht="15" thickBot="1" x14ac:dyDescent="0.35">
      <c r="A304" s="96"/>
      <c r="B304" s="7"/>
      <c r="C304" s="7"/>
      <c r="D304" s="7"/>
      <c r="E304" s="7"/>
      <c r="F304" s="7"/>
      <c r="G304" s="7" t="e">
        <f>VLOOKUP(F304,'Activity Category'!A$5:B$11,2,FALSE)</f>
        <v>#N/A</v>
      </c>
      <c r="H304" s="99">
        <v>0</v>
      </c>
      <c r="J304" s="70"/>
      <c r="K304" s="67" t="e">
        <f>VLOOKUP(J304,'Activity Category'!A$18:B$28,2,FALSE)</f>
        <v>#N/A</v>
      </c>
      <c r="L304" s="8">
        <f t="shared" si="21"/>
        <v>0</v>
      </c>
      <c r="N304" s="26"/>
      <c r="O304" s="7" t="e">
        <f>VLOOKUP(N304,'Activity Category'!A$35:B$43,2,FALSE)</f>
        <v>#N/A</v>
      </c>
      <c r="P304" s="8">
        <f t="shared" si="20"/>
        <v>0</v>
      </c>
      <c r="R304" s="26"/>
      <c r="S304" s="67" t="e">
        <f>VLOOKUP(R304,'Activity Category'!A$50:B$60,2,FALSE)</f>
        <v>#N/A</v>
      </c>
      <c r="T304" s="8">
        <f t="shared" si="22"/>
        <v>0</v>
      </c>
    </row>
    <row r="305" spans="1:20" ht="15" thickBot="1" x14ac:dyDescent="0.35">
      <c r="A305" s="96"/>
      <c r="B305" s="7"/>
      <c r="C305" s="7"/>
      <c r="D305" s="7"/>
      <c r="E305" s="7"/>
      <c r="F305" s="7"/>
      <c r="G305" s="7" t="e">
        <f>VLOOKUP(F305,'Activity Category'!A$5:B$11,2,FALSE)</f>
        <v>#N/A</v>
      </c>
      <c r="H305" s="99">
        <v>0</v>
      </c>
      <c r="J305" s="70"/>
      <c r="K305" s="67" t="e">
        <f>VLOOKUP(J305,'Activity Category'!A$18:B$28,2,FALSE)</f>
        <v>#N/A</v>
      </c>
      <c r="L305" s="8">
        <f t="shared" si="21"/>
        <v>0</v>
      </c>
      <c r="N305" s="26"/>
      <c r="O305" s="7" t="e">
        <f>VLOOKUP(N305,'Activity Category'!A$35:B$43,2,FALSE)</f>
        <v>#N/A</v>
      </c>
      <c r="P305" s="8">
        <f t="shared" si="20"/>
        <v>0</v>
      </c>
      <c r="R305" s="26"/>
      <c r="S305" s="67" t="e">
        <f>VLOOKUP(R305,'Activity Category'!A$50:B$60,2,FALSE)</f>
        <v>#N/A</v>
      </c>
      <c r="T305" s="8">
        <f t="shared" si="22"/>
        <v>0</v>
      </c>
    </row>
    <row r="306" spans="1:20" ht="15" thickBot="1" x14ac:dyDescent="0.35">
      <c r="A306" s="96"/>
      <c r="B306" s="7"/>
      <c r="C306" s="7"/>
      <c r="D306" s="7"/>
      <c r="E306" s="7"/>
      <c r="F306" s="7"/>
      <c r="G306" s="7" t="e">
        <f>VLOOKUP(F306,'Activity Category'!A$5:B$11,2,FALSE)</f>
        <v>#N/A</v>
      </c>
      <c r="H306" s="99">
        <v>0</v>
      </c>
      <c r="J306" s="70"/>
      <c r="K306" s="67" t="e">
        <f>VLOOKUP(J306,'Activity Category'!A$18:B$28,2,FALSE)</f>
        <v>#N/A</v>
      </c>
      <c r="L306" s="8">
        <f t="shared" si="21"/>
        <v>0</v>
      </c>
      <c r="N306" s="26"/>
      <c r="O306" s="7" t="e">
        <f>VLOOKUP(N306,'Activity Category'!A$35:B$43,2,FALSE)</f>
        <v>#N/A</v>
      </c>
      <c r="P306" s="8">
        <f t="shared" si="20"/>
        <v>0</v>
      </c>
      <c r="R306" s="26"/>
      <c r="S306" s="67" t="e">
        <f>VLOOKUP(R306,'Activity Category'!A$50:B$60,2,FALSE)</f>
        <v>#N/A</v>
      </c>
      <c r="T306" s="8">
        <f t="shared" si="22"/>
        <v>0</v>
      </c>
    </row>
    <row r="307" spans="1:20" ht="15" thickBot="1" x14ac:dyDescent="0.35">
      <c r="A307" s="96"/>
      <c r="B307" s="7"/>
      <c r="C307" s="7"/>
      <c r="D307" s="7"/>
      <c r="E307" s="7"/>
      <c r="F307" s="7"/>
      <c r="G307" s="7" t="e">
        <f>VLOOKUP(F307,'Activity Category'!A$5:B$11,2,FALSE)</f>
        <v>#N/A</v>
      </c>
      <c r="H307" s="99">
        <v>0</v>
      </c>
      <c r="J307" s="70"/>
      <c r="K307" s="67" t="e">
        <f>VLOOKUP(J307,'Activity Category'!A$18:B$28,2,FALSE)</f>
        <v>#N/A</v>
      </c>
      <c r="L307" s="8">
        <f t="shared" si="21"/>
        <v>0</v>
      </c>
      <c r="N307" s="26"/>
      <c r="O307" s="7" t="e">
        <f>VLOOKUP(N307,'Activity Category'!A$35:B$43,2,FALSE)</f>
        <v>#N/A</v>
      </c>
      <c r="P307" s="8">
        <f t="shared" si="20"/>
        <v>0</v>
      </c>
      <c r="R307" s="26"/>
      <c r="S307" s="67" t="e">
        <f>VLOOKUP(R307,'Activity Category'!A$50:B$60,2,FALSE)</f>
        <v>#N/A</v>
      </c>
      <c r="T307" s="8">
        <f t="shared" si="22"/>
        <v>0</v>
      </c>
    </row>
    <row r="308" spans="1:20" ht="15" thickBot="1" x14ac:dyDescent="0.35">
      <c r="A308" s="96"/>
      <c r="B308" s="7"/>
      <c r="C308" s="7"/>
      <c r="D308" s="7"/>
      <c r="E308" s="7"/>
      <c r="F308" s="7"/>
      <c r="G308" s="7" t="e">
        <f>VLOOKUP(F308,'Activity Category'!A$5:B$11,2,FALSE)</f>
        <v>#N/A</v>
      </c>
      <c r="H308" s="99">
        <v>0</v>
      </c>
      <c r="J308" s="70"/>
      <c r="K308" s="67" t="e">
        <f>VLOOKUP(J308,'Activity Category'!A$18:B$28,2,FALSE)</f>
        <v>#N/A</v>
      </c>
      <c r="L308" s="8">
        <f t="shared" si="21"/>
        <v>0</v>
      </c>
      <c r="N308" s="26"/>
      <c r="O308" s="7" t="e">
        <f>VLOOKUP(N308,'Activity Category'!A$35:B$43,2,FALSE)</f>
        <v>#N/A</v>
      </c>
      <c r="P308" s="8">
        <f t="shared" si="20"/>
        <v>0</v>
      </c>
      <c r="R308" s="26"/>
      <c r="S308" s="67" t="e">
        <f>VLOOKUP(R308,'Activity Category'!A$50:B$60,2,FALSE)</f>
        <v>#N/A</v>
      </c>
      <c r="T308" s="8">
        <f t="shared" si="22"/>
        <v>0</v>
      </c>
    </row>
    <row r="309" spans="1:20" ht="15" thickBot="1" x14ac:dyDescent="0.35">
      <c r="A309" s="96"/>
      <c r="B309" s="7"/>
      <c r="C309" s="7"/>
      <c r="D309" s="7"/>
      <c r="E309" s="7"/>
      <c r="F309" s="7"/>
      <c r="G309" s="7" t="e">
        <f>VLOOKUP(F309,'Activity Category'!A$5:B$11,2,FALSE)</f>
        <v>#N/A</v>
      </c>
      <c r="H309" s="99">
        <v>0</v>
      </c>
      <c r="J309" s="70"/>
      <c r="K309" s="67" t="e">
        <f>VLOOKUP(J309,'Activity Category'!A$18:B$28,2,FALSE)</f>
        <v>#N/A</v>
      </c>
      <c r="L309" s="8">
        <f t="shared" si="21"/>
        <v>0</v>
      </c>
      <c r="N309" s="26"/>
      <c r="O309" s="7" t="e">
        <f>VLOOKUP(N309,'Activity Category'!A$35:B$43,2,FALSE)</f>
        <v>#N/A</v>
      </c>
      <c r="P309" s="8">
        <f t="shared" si="20"/>
        <v>0</v>
      </c>
      <c r="R309" s="26"/>
      <c r="S309" s="67" t="e">
        <f>VLOOKUP(R309,'Activity Category'!A$50:B$60,2,FALSE)</f>
        <v>#N/A</v>
      </c>
      <c r="T309" s="8">
        <f t="shared" si="22"/>
        <v>0</v>
      </c>
    </row>
    <row r="310" spans="1:20" ht="15" thickBot="1" x14ac:dyDescent="0.35">
      <c r="A310" s="96"/>
      <c r="B310" s="7"/>
      <c r="C310" s="7"/>
      <c r="D310" s="7"/>
      <c r="E310" s="7"/>
      <c r="F310" s="7"/>
      <c r="G310" s="7" t="e">
        <f>VLOOKUP(F310,'Activity Category'!A$5:B$11,2,FALSE)</f>
        <v>#N/A</v>
      </c>
      <c r="H310" s="99">
        <v>0</v>
      </c>
      <c r="J310" s="70"/>
      <c r="K310" s="67" t="e">
        <f>VLOOKUP(J310,'Activity Category'!A$18:B$28,2,FALSE)</f>
        <v>#N/A</v>
      </c>
      <c r="L310" s="8">
        <f t="shared" si="21"/>
        <v>0</v>
      </c>
      <c r="N310" s="26"/>
      <c r="O310" s="7" t="e">
        <f>VLOOKUP(N310,'Activity Category'!A$35:B$43,2,FALSE)</f>
        <v>#N/A</v>
      </c>
      <c r="P310" s="8">
        <f t="shared" si="20"/>
        <v>0</v>
      </c>
      <c r="R310" s="26"/>
      <c r="S310" s="67" t="e">
        <f>VLOOKUP(R310,'Activity Category'!A$50:B$60,2,FALSE)</f>
        <v>#N/A</v>
      </c>
      <c r="T310" s="8">
        <f t="shared" si="22"/>
        <v>0</v>
      </c>
    </row>
    <row r="311" spans="1:20" ht="15" thickBot="1" x14ac:dyDescent="0.35">
      <c r="A311" s="96"/>
      <c r="B311" s="7"/>
      <c r="C311" s="7"/>
      <c r="D311" s="7"/>
      <c r="E311" s="7"/>
      <c r="F311" s="7"/>
      <c r="G311" s="7" t="e">
        <f>VLOOKUP(F311,'Activity Category'!A$5:B$11,2,FALSE)</f>
        <v>#N/A</v>
      </c>
      <c r="H311" s="99">
        <v>0</v>
      </c>
      <c r="J311" s="70"/>
      <c r="K311" s="67" t="e">
        <f>VLOOKUP(J311,'Activity Category'!A$18:B$28,2,FALSE)</f>
        <v>#N/A</v>
      </c>
      <c r="L311" s="8">
        <f t="shared" si="21"/>
        <v>0</v>
      </c>
      <c r="N311" s="26"/>
      <c r="O311" s="7" t="e">
        <f>VLOOKUP(N311,'Activity Category'!A$35:B$43,2,FALSE)</f>
        <v>#N/A</v>
      </c>
      <c r="P311" s="8">
        <f t="shared" si="20"/>
        <v>0</v>
      </c>
      <c r="R311" s="26"/>
      <c r="S311" s="67" t="e">
        <f>VLOOKUP(R311,'Activity Category'!A$50:B$60,2,FALSE)</f>
        <v>#N/A</v>
      </c>
      <c r="T311" s="8">
        <f t="shared" si="22"/>
        <v>0</v>
      </c>
    </row>
    <row r="312" spans="1:20" ht="14.4" customHeight="1" thickBot="1" x14ac:dyDescent="0.35">
      <c r="A312" s="96"/>
      <c r="B312" s="7"/>
      <c r="C312" s="7"/>
      <c r="D312" s="7"/>
      <c r="E312" s="7"/>
      <c r="F312" s="7"/>
      <c r="G312" s="7" t="e">
        <f>VLOOKUP(F312,'Activity Category'!A$5:B$11,2,FALSE)</f>
        <v>#N/A</v>
      </c>
      <c r="H312" s="99">
        <v>0</v>
      </c>
      <c r="J312" s="70"/>
      <c r="K312" s="67" t="e">
        <f>VLOOKUP(J312,'Activity Category'!A$18:B$28,2,FALSE)</f>
        <v>#N/A</v>
      </c>
      <c r="L312" s="8">
        <f t="shared" si="21"/>
        <v>0</v>
      </c>
      <c r="N312" s="26"/>
      <c r="O312" s="7" t="e">
        <f>VLOOKUP(N312,'Activity Category'!A$35:B$43,2,FALSE)</f>
        <v>#N/A</v>
      </c>
      <c r="P312" s="8">
        <f t="shared" si="20"/>
        <v>0</v>
      </c>
      <c r="R312" s="26"/>
      <c r="S312" s="67" t="e">
        <f>VLOOKUP(R312,'Activity Category'!A$50:B$60,2,FALSE)</f>
        <v>#N/A</v>
      </c>
      <c r="T312" s="8">
        <f t="shared" si="22"/>
        <v>0</v>
      </c>
    </row>
    <row r="313" spans="1:20" ht="15" thickBot="1" x14ac:dyDescent="0.35">
      <c r="A313" s="96"/>
      <c r="B313" s="7"/>
      <c r="C313" s="7"/>
      <c r="D313" s="7"/>
      <c r="E313" s="7"/>
      <c r="F313" s="7"/>
      <c r="G313" s="7" t="e">
        <f>VLOOKUP(F313,'Activity Category'!A$5:B$11,2,FALSE)</f>
        <v>#N/A</v>
      </c>
      <c r="H313" s="99">
        <v>0</v>
      </c>
      <c r="J313" s="70"/>
      <c r="K313" s="67" t="e">
        <f>VLOOKUP(J313,'Activity Category'!A$18:B$28,2,FALSE)</f>
        <v>#N/A</v>
      </c>
      <c r="L313" s="8">
        <f t="shared" si="21"/>
        <v>0</v>
      </c>
      <c r="N313" s="26"/>
      <c r="O313" s="7" t="e">
        <f>VLOOKUP(N313,'Activity Category'!A$35:B$43,2,FALSE)</f>
        <v>#N/A</v>
      </c>
      <c r="P313" s="8">
        <f t="shared" si="20"/>
        <v>0</v>
      </c>
      <c r="R313" s="26"/>
      <c r="S313" s="67" t="e">
        <f>VLOOKUP(R313,'Activity Category'!A$50:B$60,2,FALSE)</f>
        <v>#N/A</v>
      </c>
      <c r="T313" s="8">
        <f t="shared" si="22"/>
        <v>0</v>
      </c>
    </row>
    <row r="314" spans="1:20" ht="15" thickBot="1" x14ac:dyDescent="0.35">
      <c r="A314" s="115"/>
      <c r="B314" s="60"/>
      <c r="C314" s="7"/>
      <c r="D314" s="7"/>
      <c r="E314" s="7"/>
      <c r="F314" s="7"/>
      <c r="G314" s="7" t="e">
        <f>VLOOKUP(F314,'Activity Category'!A$5:B$11,2,FALSE)</f>
        <v>#N/A</v>
      </c>
      <c r="H314" s="99">
        <v>0</v>
      </c>
      <c r="J314" s="70"/>
      <c r="K314" s="67" t="e">
        <f>VLOOKUP(J314,'Activity Category'!A$18:B$28,2,FALSE)</f>
        <v>#N/A</v>
      </c>
      <c r="L314" s="8">
        <f t="shared" si="21"/>
        <v>0</v>
      </c>
      <c r="N314" s="26"/>
      <c r="O314" s="7" t="e">
        <f>VLOOKUP(N314,'Activity Category'!A$35:B$43,2,FALSE)</f>
        <v>#N/A</v>
      </c>
      <c r="P314" s="8">
        <f t="shared" si="20"/>
        <v>0</v>
      </c>
      <c r="R314" s="26"/>
      <c r="S314" s="67" t="e">
        <f>VLOOKUP(R314,'Activity Category'!A$50:B$60,2,FALSE)</f>
        <v>#N/A</v>
      </c>
      <c r="T314" s="8">
        <f t="shared" si="22"/>
        <v>0</v>
      </c>
    </row>
    <row r="315" spans="1:20" ht="15.6" thickTop="1" thickBot="1" x14ac:dyDescent="0.35">
      <c r="A315" s="115"/>
      <c r="B315" s="60"/>
      <c r="C315" s="7"/>
      <c r="D315" s="7"/>
      <c r="E315" s="7"/>
      <c r="F315" s="7"/>
      <c r="G315" s="7" t="e">
        <f>VLOOKUP(F315,'Activity Category'!A$5:B$11,2,FALSE)</f>
        <v>#N/A</v>
      </c>
      <c r="H315" s="99">
        <v>0</v>
      </c>
      <c r="J315" s="70"/>
      <c r="K315" s="67" t="e">
        <f>VLOOKUP(J315,'Activity Category'!A$18:B$28,2,FALSE)</f>
        <v>#N/A</v>
      </c>
      <c r="L315" s="8">
        <f t="shared" si="21"/>
        <v>0</v>
      </c>
      <c r="N315" s="26"/>
      <c r="O315" s="7" t="e">
        <f>VLOOKUP(N315,'Activity Category'!A$35:B$43,2,FALSE)</f>
        <v>#N/A</v>
      </c>
      <c r="P315" s="8">
        <f t="shared" si="20"/>
        <v>0</v>
      </c>
      <c r="R315" s="26"/>
      <c r="S315" s="67" t="e">
        <f>VLOOKUP(R315,'Activity Category'!A$50:B$60,2,FALSE)</f>
        <v>#N/A</v>
      </c>
      <c r="T315" s="8">
        <f t="shared" si="22"/>
        <v>0</v>
      </c>
    </row>
    <row r="316" spans="1:20" ht="15.6" thickTop="1" thickBot="1" x14ac:dyDescent="0.35">
      <c r="A316" s="115"/>
      <c r="B316" s="60"/>
      <c r="C316" s="7"/>
      <c r="D316" s="7"/>
      <c r="E316" s="7"/>
      <c r="F316" s="7"/>
      <c r="G316" s="7" t="e">
        <f>VLOOKUP(F316,'Activity Category'!A$5:B$11,2,FALSE)</f>
        <v>#N/A</v>
      </c>
      <c r="H316" s="99">
        <v>0</v>
      </c>
      <c r="J316" s="70"/>
      <c r="K316" s="67" t="e">
        <f>VLOOKUP(J316,'Activity Category'!A$18:B$28,2,FALSE)</f>
        <v>#N/A</v>
      </c>
      <c r="L316" s="8">
        <f t="shared" si="21"/>
        <v>0</v>
      </c>
      <c r="N316" s="26"/>
      <c r="O316" s="7" t="e">
        <f>VLOOKUP(N316,'Activity Category'!A$35:B$43,2,FALSE)</f>
        <v>#N/A</v>
      </c>
      <c r="P316" s="8">
        <f t="shared" si="20"/>
        <v>0</v>
      </c>
      <c r="R316" s="26"/>
      <c r="S316" s="67" t="e">
        <f>VLOOKUP(R316,'Activity Category'!A$50:B$60,2,FALSE)</f>
        <v>#N/A</v>
      </c>
      <c r="T316" s="8">
        <f t="shared" si="22"/>
        <v>0</v>
      </c>
    </row>
    <row r="317" spans="1:20" ht="15.6" thickTop="1" thickBot="1" x14ac:dyDescent="0.35">
      <c r="A317" s="115"/>
      <c r="B317" s="60"/>
      <c r="C317" s="11"/>
      <c r="D317" s="11"/>
      <c r="E317" s="11"/>
      <c r="F317" s="11"/>
      <c r="G317" s="68" t="e">
        <f>VLOOKUP(F317,'Activity Category'!A$5:B$11,2,FALSE)</f>
        <v>#N/A</v>
      </c>
      <c r="H317" s="99">
        <v>0</v>
      </c>
      <c r="J317" s="13"/>
      <c r="K317" s="68" t="e">
        <f>VLOOKUP(J317,'Activity Category'!A$18:B$28,2,FALSE)</f>
        <v>#N/A</v>
      </c>
      <c r="L317" s="8">
        <f t="shared" si="21"/>
        <v>0</v>
      </c>
      <c r="N317" s="13"/>
      <c r="O317" s="7" t="e">
        <f>VLOOKUP(N317,'Activity Category'!A$35:B$43,2,FALSE)</f>
        <v>#N/A</v>
      </c>
      <c r="P317" s="8">
        <f t="shared" si="20"/>
        <v>0</v>
      </c>
      <c r="R317" s="13"/>
      <c r="S317" s="67" t="e">
        <f>VLOOKUP(R317,'Activity Category'!A$50:B$60,2,FALSE)</f>
        <v>#N/A</v>
      </c>
      <c r="T317" s="8">
        <f t="shared" si="22"/>
        <v>0</v>
      </c>
    </row>
    <row r="318" spans="1:20" ht="15.6" thickTop="1" thickBot="1" x14ac:dyDescent="0.35">
      <c r="A318" s="97"/>
      <c r="B318" s="88"/>
      <c r="C318" s="88"/>
      <c r="D318" s="93" t="s">
        <v>104</v>
      </c>
      <c r="E318" s="112"/>
      <c r="F318" s="94"/>
      <c r="G318" s="90" t="s">
        <v>105</v>
      </c>
      <c r="H318" s="100">
        <f ca="1">SUMIFS(H3:H317,F3:F317,"*Type 1",A3:A317,"&gt;="&amp;TODAY()-1095,A3:A317,"&lt;="&amp;TODAY())</f>
        <v>0</v>
      </c>
      <c r="J318" s="72" t="s">
        <v>104</v>
      </c>
      <c r="K318" s="75" t="s">
        <v>105</v>
      </c>
      <c r="L318" s="27">
        <f ca="1">SUMIFS(L3:L317,J3:J317,"*e 1",A3:A317,"&gt;="&amp;TODAY()-1095,A3:A317,"&lt;="&amp;TODAY())</f>
        <v>0</v>
      </c>
      <c r="N318" s="72" t="s">
        <v>104</v>
      </c>
      <c r="O318" s="75" t="s">
        <v>105</v>
      </c>
      <c r="P318" s="27">
        <f ca="1">SUMIFS(P3:P317,N3:N317,"*e 1",A3:A317,"&gt;="&amp;TODAY()-1095,A3:A317,"&lt;="&amp;TODAY())</f>
        <v>0</v>
      </c>
      <c r="R318" s="72" t="s">
        <v>12</v>
      </c>
      <c r="S318" s="75" t="s">
        <v>105</v>
      </c>
      <c r="T318" s="27">
        <f ca="1">SUMIFS(T3:T317,R3:R317,"*e 1",A3:A317,"&gt;="&amp;TODAY()-1095,A3:A317,"&lt;="&amp;TODAY())</f>
        <v>0</v>
      </c>
    </row>
    <row r="319" spans="1:20" ht="15" thickBot="1" x14ac:dyDescent="0.35">
      <c r="A319" s="98"/>
      <c r="B319" s="89"/>
      <c r="C319" s="89"/>
      <c r="D319" s="91" t="s">
        <v>104</v>
      </c>
      <c r="E319" s="113"/>
      <c r="F319" s="92"/>
      <c r="G319" s="90" t="s">
        <v>106</v>
      </c>
      <c r="H319" s="101">
        <f ca="1">SUMIFS(H3:H317,F3:F317,"*2",A3:A317,"&gt;="&amp;TODAY()-1095,A3:A317,"&lt;="&amp;TODAY())</f>
        <v>0</v>
      </c>
      <c r="J319" s="73" t="s">
        <v>104</v>
      </c>
      <c r="K319" s="76" t="s">
        <v>106</v>
      </c>
      <c r="L319" s="78">
        <f ca="1">SUMIFS(L3:L317,J3:J317,"*2",A3:A317,"&gt;="&amp;TODAY()-1095,A3:A317,"&lt;="&amp;TODAY())</f>
        <v>0</v>
      </c>
      <c r="N319" s="73" t="s">
        <v>104</v>
      </c>
      <c r="O319" s="76" t="s">
        <v>106</v>
      </c>
      <c r="P319" s="78">
        <f ca="1">SUMIFS(P4:P318,N4:N318,"*2",A4:A318,"&gt;="&amp;TODAY()-1095,A4:A318,"&lt;="&amp;TODAY())</f>
        <v>0</v>
      </c>
      <c r="R319" s="73" t="s">
        <v>12</v>
      </c>
      <c r="S319" s="76" t="s">
        <v>106</v>
      </c>
      <c r="T319" s="78">
        <f ca="1">SUMIFS(T3:T317,R3:R317,"*2",A3:A317,"&gt;="&amp;TODAY()-1095,A3:A317,"&lt;="&amp;TODAY())</f>
        <v>0</v>
      </c>
    </row>
    <row r="320" spans="1:20" ht="15" thickBot="1" x14ac:dyDescent="0.35">
      <c r="A320" s="98"/>
      <c r="B320" s="89"/>
      <c r="C320" s="89"/>
      <c r="D320" s="91" t="s">
        <v>107</v>
      </c>
      <c r="E320" s="113"/>
      <c r="F320" s="92"/>
      <c r="G320" s="90" t="s">
        <v>108</v>
      </c>
      <c r="H320" s="101">
        <f ca="1">IF(SUMIFS(H3:H317,F3:F317,"*3",A3:A317,"&gt;="&amp;TODAY()-1095,A3:A317,"&lt;="&amp;TODAY())&lt;60,SUMIFS(H3:H317,F3:F317,"*3",A3:A317,"&gt;="&amp;TODAY()-1095,A3:A317,"&lt;="&amp;TODAY()),60)</f>
        <v>0</v>
      </c>
      <c r="J320" s="73" t="s">
        <v>22</v>
      </c>
      <c r="K320" s="76" t="s">
        <v>108</v>
      </c>
      <c r="L320" s="78">
        <f ca="1">IF(SUMIFS(L3:L317,J3:J317,"*3",A3:A317,"&gt;="&amp;TODAY()-1095,A3:A317,"&lt;="&amp;TODAY())&lt;75,SUMIFS(L3:L317,J3:J317,"*3",A3:A317,"&gt;="&amp;TODAY()-1095,A3:A317,"&lt;="&amp;TODAY()),75)</f>
        <v>0</v>
      </c>
      <c r="N320" s="73" t="s">
        <v>104</v>
      </c>
      <c r="O320" s="76" t="s">
        <v>108</v>
      </c>
      <c r="P320" s="78">
        <f ca="1">SUMIFS(P5:P319,N5:N319,"*3",A5:A319,"&gt;="&amp;TODAY()-1095,A5:A319,"&lt;="&amp;TODAY())</f>
        <v>0</v>
      </c>
      <c r="R320" s="73" t="s">
        <v>12</v>
      </c>
      <c r="S320" s="76" t="s">
        <v>108</v>
      </c>
      <c r="T320" s="78">
        <f ca="1">SUMIFS(T3:T317,R3:R317,"*3",A3:A317,"&gt;="&amp;TODAY()-1095,A3:A317,"&lt;="&amp;TODAY())</f>
        <v>0</v>
      </c>
    </row>
    <row r="321" spans="1:20" ht="15" thickBot="1" x14ac:dyDescent="0.35">
      <c r="A321" s="98"/>
      <c r="B321" s="89"/>
      <c r="C321" s="89"/>
      <c r="D321" s="91" t="s">
        <v>109</v>
      </c>
      <c r="E321" s="113"/>
      <c r="F321" s="92"/>
      <c r="G321" s="90" t="s">
        <v>110</v>
      </c>
      <c r="H321" s="101">
        <f ca="1">SUMIFS(H3:H317,F3:F317,"*4",A3:A317,"&gt;="&amp;TODAY()-1095,A3:A317,"&lt;="&amp;TODAY())</f>
        <v>0</v>
      </c>
      <c r="J321" s="73" t="s">
        <v>64</v>
      </c>
      <c r="K321" s="76" t="s">
        <v>110</v>
      </c>
      <c r="L321" s="78">
        <f ca="1">IF(SUMIFS(L3:L317,J3:J317,"*4",A3:A317,"&gt;="&amp;TODAY()-1095,A3:A317,"&lt;="&amp;TODAY())&lt;57,SUMIFS(L3:L317,J3:J317,"*4",A3:A317,"&gt;="&amp;TODAY()-1095,A3:A317,"&lt;="&amp;TODAY()),57)</f>
        <v>0</v>
      </c>
      <c r="N321" s="73" t="s">
        <v>41</v>
      </c>
      <c r="O321" s="76" t="s">
        <v>110</v>
      </c>
      <c r="P321" s="78">
        <f ca="1">IF(SUMIFS(P3:P317,N3:N317,"*4",A3:A317,"&gt;="&amp;TODAY()-1095,A3:A317,"&lt;="&amp;TODAY())&lt;50,SUMIFS(P3:P317,N3:N317,"*4",A3:A317,"&gt;="&amp;TODAY()-1095,A3:A317,"&lt;="&amp;TODAY()),50)</f>
        <v>0</v>
      </c>
      <c r="R321" s="73" t="s">
        <v>68</v>
      </c>
      <c r="S321" s="76" t="s">
        <v>110</v>
      </c>
      <c r="T321" s="78">
        <f ca="1">IF(SUMIFS(T3:T317,R3:R317,"*4",A3:A317,"&gt;="&amp;TODAY()-1095,A3:A317,"&lt;="&amp;TODAY())&lt;50,SUMIFS(T3:T317,R3:R317,"*4",A3:A317,"&gt;="&amp;TODAY()-1095,A3:A317,"&lt;="&amp;TODAY()),50)</f>
        <v>0</v>
      </c>
    </row>
    <row r="322" spans="1:20" ht="15" thickBot="1" x14ac:dyDescent="0.35">
      <c r="A322" s="98"/>
      <c r="B322" s="89"/>
      <c r="C322" s="89"/>
      <c r="D322" s="91" t="s">
        <v>111</v>
      </c>
      <c r="E322" s="113"/>
      <c r="F322" s="92"/>
      <c r="G322" s="90" t="s">
        <v>112</v>
      </c>
      <c r="H322" s="101">
        <f ca="1">IF(SUMIFS(H3:H317,F3:F317,"*5",A3:A317,"&gt;="&amp;TODAY()-1095,A3:A317,"&lt;="&amp;TODAY())&lt;75,SUMIFS(H3:H317,F3:F317,"*5",A3:A317,"&gt;="&amp;TODAY()-1095,A3:A317,"&lt;="&amp;TODAY()),75)</f>
        <v>0</v>
      </c>
      <c r="J322" s="73" t="s">
        <v>39</v>
      </c>
      <c r="K322" s="76" t="s">
        <v>112</v>
      </c>
      <c r="L322" s="78">
        <f ca="1">IF(SUMIFS(L3:L317,J3:J317,"*5",A3:A317,"&gt;="&amp;TODAY()-1095,A3:A317,"&lt;="&amp;TODAY())&lt;18,SUMIFS(L3:L317,J3:J317,"*5",A3:A317,"&gt;="&amp;TODAY()-1095,A3:A317,"&lt;="&amp;TODAY()),18)</f>
        <v>0</v>
      </c>
      <c r="N322" s="84" t="s">
        <v>113</v>
      </c>
      <c r="O322" s="76" t="s">
        <v>112</v>
      </c>
      <c r="P322" s="78">
        <f ca="1">IF(SUMIFS(P3:P317,N3:N317,"*5",A3:A317,"&gt;="&amp;TODAY()-1095,A3:A317,"&lt;="&amp;TODAY())&lt;45,SUMIFS(P3:P317,N3:N317,"*5",A3:A317,"&gt;="&amp;TODAY()-1095,A3:A317,"&lt;="&amp;TODAY()),45)</f>
        <v>0</v>
      </c>
      <c r="R322" s="84" t="s">
        <v>113</v>
      </c>
      <c r="S322" s="76" t="s">
        <v>112</v>
      </c>
      <c r="T322" s="78">
        <f ca="1">IF(SUMIFS(T3:T317,R3:R317,"*5",A3:A317,"&gt;="&amp;TODAY()-1095,A3:A317,"&lt;="&amp;TODAY())&lt;45,SUMIFS(T3:T317,R3:R317,"*5",A3:A317,"&gt;="&amp;TODAY()-1095,A3:A317,"&lt;="&amp;TODAY()),45)</f>
        <v>0</v>
      </c>
    </row>
    <row r="323" spans="1:20" ht="15" thickBot="1" x14ac:dyDescent="0.35">
      <c r="A323" s="98"/>
      <c r="B323" s="89"/>
      <c r="C323" s="89"/>
      <c r="D323" s="91" t="s">
        <v>109</v>
      </c>
      <c r="E323" s="113"/>
      <c r="F323" s="92"/>
      <c r="G323" s="90" t="s">
        <v>114</v>
      </c>
      <c r="H323" s="101">
        <f ca="1">SUMIFS(H3:H317,F3:F317,"*6",A3:A317,"&gt;="&amp;TODAY()-1095,A3:A317,"&lt;="&amp;TODAY())</f>
        <v>0</v>
      </c>
      <c r="J323" s="73" t="s">
        <v>41</v>
      </c>
      <c r="K323" s="76" t="s">
        <v>114</v>
      </c>
      <c r="L323" s="78">
        <f ca="1">IF(SUMIFS(L3:L317,J3:J317,"*6",A3:A317,"&gt;="&amp;TODAY()-1095,A3:A317,"&lt;="&amp;TODAY())&lt;50,SUMIFS(L3:L317,J3:J317,"*6",A3:A317,"&gt;="&amp;TODAY()-1095,A3:A317,"&lt;="&amp;TODAY()),50)</f>
        <v>0</v>
      </c>
      <c r="N323" s="84" t="s">
        <v>113</v>
      </c>
      <c r="O323" s="76" t="s">
        <v>114</v>
      </c>
      <c r="P323" s="78">
        <f ca="1">IF(SUMIFS(P3:P317,N3:N317,"*6",A3:A317,"&gt;="&amp;TODAY()-1095,A3:A317,"&lt;="&amp;TODAY())&lt;45,SUMIFS(P3:P317,N3:N317,"*6",A3:A317,"&gt;="&amp;TODAY()-1095,A3:A317,"&lt;="&amp;TODAY()),45)</f>
        <v>0</v>
      </c>
      <c r="R323" s="84" t="s">
        <v>113</v>
      </c>
      <c r="S323" s="76" t="s">
        <v>114</v>
      </c>
      <c r="T323" s="78">
        <f ca="1">IF(SUMIFS(T3:T317,R3:R317,"*6",A3:A317,"&gt;="&amp;TODAY()-1095,A3:A317,"&lt;="&amp;TODAY())&lt;45,SUMIFS(T3:T317,R3:R317,"*6",A3:A317,"&gt;="&amp;TODAY()-1095,A3:A317,"&lt;="&amp;TODAY()),45)</f>
        <v>0</v>
      </c>
    </row>
    <row r="324" spans="1:20" ht="15" thickBot="1" x14ac:dyDescent="0.35">
      <c r="A324" s="98"/>
      <c r="B324" s="89"/>
      <c r="C324" s="89"/>
      <c r="D324" s="91" t="s">
        <v>115</v>
      </c>
      <c r="E324" s="113"/>
      <c r="F324" s="92"/>
      <c r="G324" s="90" t="s">
        <v>116</v>
      </c>
      <c r="H324" s="101">
        <f ca="1">IF(SUMIFS(H3:H317,F3:F317,"*7",A3:A317,"&gt;="&amp;TODAY()-1095,A3:A317,"&lt;="&amp;TODAY())&lt;90,SUMIFS(H3:H317,F3:F317,"*7",A3:A317,"&gt;="&amp;TODAY()-1095,A3:A317,"&lt;="&amp;TODAY()),90)</f>
        <v>0</v>
      </c>
      <c r="J324" s="84" t="s">
        <v>113</v>
      </c>
      <c r="K324" s="76" t="s">
        <v>116</v>
      </c>
      <c r="L324" s="78">
        <f ca="1">IF(SUMIFS(L3:L317,J3:J317,"*7",A3:A317,"&gt;="&amp;TODAY()-1095,A3:A317,"&lt;="&amp;TODAY())&lt;45,SUMIFS(L3:L317,J3:J317,"*7",A3:A317,"&gt;="&amp;TODAY()-1095,A3:A317,"&lt;="&amp;TODAY()),45)</f>
        <v>0</v>
      </c>
      <c r="N324" s="84" t="s">
        <v>39</v>
      </c>
      <c r="O324" s="76" t="s">
        <v>116</v>
      </c>
      <c r="P324" s="78">
        <f ca="1">IF(SUMIFS(P3:P317,N3:N317,"*7",A3:A317,"&gt;="&amp;TODAY()-1095,A3:A317,"&lt;="&amp;TODAY())&lt;18,SUMIFS(P3:P317,N3:N317,"*7",A3:A317,"&gt;="&amp;TODAY()-1095,A3:A317,"&lt;="&amp;TODAY()),18)</f>
        <v>0</v>
      </c>
      <c r="R324" s="84" t="s">
        <v>69</v>
      </c>
      <c r="S324" s="76" t="s">
        <v>116</v>
      </c>
      <c r="T324" s="78">
        <f ca="1">IF(SUMIFS(T3:T317,R3:R317,"*7",A3:A317,"&gt;="&amp;TODAY()-1095,A3:A317,"&lt;="&amp;TODAY())&lt;100,SUMIFS(T3:T317,R3:R317,"*7",A3:A317,"&gt;="&amp;TODAY()-1095,A3:A317,"&lt;="&amp;TODAY()),100)</f>
        <v>0</v>
      </c>
    </row>
    <row r="325" spans="1:20" ht="15" thickBot="1" x14ac:dyDescent="0.35">
      <c r="A325" s="98"/>
      <c r="B325" s="106"/>
      <c r="C325" s="89"/>
      <c r="D325" s="91" t="s">
        <v>109</v>
      </c>
      <c r="E325" s="113"/>
      <c r="F325" s="92"/>
      <c r="G325" s="90" t="s">
        <v>117</v>
      </c>
      <c r="H325" s="107">
        <f ca="1">SUM(H318:H324)</f>
        <v>0</v>
      </c>
      <c r="J325" s="73" t="s">
        <v>118</v>
      </c>
      <c r="K325" s="76" t="s">
        <v>119</v>
      </c>
      <c r="L325" s="78">
        <f ca="1">SUMIFS(L3:L317,J3:J317,"*8",A3:A317,"&gt;="&amp;TODAY()-1095,A3:A317,"&lt;="&amp;TODAY())</f>
        <v>0</v>
      </c>
      <c r="N325" s="73" t="s">
        <v>64</v>
      </c>
      <c r="O325" s="76" t="s">
        <v>119</v>
      </c>
      <c r="P325" s="78">
        <f ca="1">IF(SUMIFS(P3:P317,N3:N317,"*8",A3:A317,"&gt;="&amp;TODAY()-1095,A3:A317,"&lt;="&amp;TODAY())&lt;57,SUMIFS(P3:P317,N3:N317,"*8",A3:A317,"&gt;="&amp;TODAY()-1095,A3:A317,"&lt;="&amp;TODAY()),57)</f>
        <v>0</v>
      </c>
      <c r="R325" s="73" t="s">
        <v>71</v>
      </c>
      <c r="S325" s="76" t="s">
        <v>119</v>
      </c>
      <c r="T325" s="78">
        <f ca="1">SUMIFS(T3:T317,R3:R317,"*8",A3:A317,"&gt;="&amp;TODAY()-1095,A3:A317,"&lt;="&amp;TODAY())</f>
        <v>0</v>
      </c>
    </row>
    <row r="326" spans="1:20" ht="15" thickBot="1" x14ac:dyDescent="0.35">
      <c r="J326" s="73" t="s">
        <v>118</v>
      </c>
      <c r="K326" s="76" t="s">
        <v>120</v>
      </c>
      <c r="L326" s="78">
        <f ca="1">SUMIFS(L3:L317,J3:J317,"*9",A3:A317,"&gt;="&amp;TODAY()-1095,A3:A317,"&lt;="&amp;TODAY())</f>
        <v>0</v>
      </c>
      <c r="N326" s="73" t="s">
        <v>22</v>
      </c>
      <c r="O326" s="76" t="s">
        <v>120</v>
      </c>
      <c r="P326" s="78">
        <f ca="1">IF(SUMIFS(P3:P317,N3:N317,"*9",A3:A317,"&gt;="&amp;TODAY()-1095,A3:A317,"&lt;="&amp;TODAY())&lt;75,SUMIFS(P3:P317,N3:N317,"*9",A3:A317,"&gt;="&amp;TODAY()-1095,A3:A317,"&lt;="&amp;TODAY()),75)</f>
        <v>0</v>
      </c>
      <c r="R326" s="73" t="s">
        <v>73</v>
      </c>
      <c r="S326" s="76" t="s">
        <v>120</v>
      </c>
      <c r="T326" s="78">
        <f ca="1">SUMIFS(T3:T317,R3:R317,"*9",A3:A317,"&gt;="&amp;TODAY()-1095,A3:A317,"&lt;="&amp;TODAY())</f>
        <v>0</v>
      </c>
    </row>
    <row r="327" spans="1:20" ht="15" thickBot="1" x14ac:dyDescent="0.35">
      <c r="G327" s="79" t="s">
        <v>121</v>
      </c>
      <c r="H327" s="82">
        <f ca="1">SUM(H332:H338)</f>
        <v>0</v>
      </c>
      <c r="J327" s="73" t="s">
        <v>73</v>
      </c>
      <c r="K327" s="76" t="s">
        <v>122</v>
      </c>
      <c r="L327" s="78">
        <f ca="1">SUMIFS(L3:L317,J3:J317,"*10",A3:A317,"&gt;="&amp;TODAY()-1095,A3:A317,"&lt;="&amp;TODAY())</f>
        <v>0</v>
      </c>
      <c r="N327" s="73"/>
      <c r="O327" s="76"/>
      <c r="P327" s="78"/>
      <c r="R327" s="73" t="s">
        <v>75</v>
      </c>
      <c r="S327" s="76" t="s">
        <v>122</v>
      </c>
      <c r="T327" s="78">
        <f ca="1">SUMIFS(T3:T317,R3:R317,"*10",A3:A317,"&gt;="&amp;TODAY()-1095,A3:A317,"&lt;="&amp;TODAY())</f>
        <v>0</v>
      </c>
    </row>
    <row r="328" spans="1:20" ht="15" thickBot="1" x14ac:dyDescent="0.35">
      <c r="J328" s="73" t="s">
        <v>75</v>
      </c>
      <c r="K328" s="76" t="s">
        <v>123</v>
      </c>
      <c r="L328" s="78">
        <f ca="1">SUMIFS(L3:L317,J3:J317,"*11",A3:A317,"&gt;="&amp;TODAY()-1095,A3:A317,"&lt;="&amp;TODAY())</f>
        <v>0</v>
      </c>
      <c r="N328" s="73"/>
      <c r="O328" s="76"/>
      <c r="P328" s="78"/>
      <c r="R328" s="73" t="s">
        <v>77</v>
      </c>
      <c r="S328" s="76" t="s">
        <v>123</v>
      </c>
      <c r="T328" s="78">
        <f ca="1">IF(SUMIFS(T3:T317,R3:R317,"*11",A3:A317,"&gt;="&amp;TODAY()-1095,A3:A317,"&lt;="&amp;TODAY())&lt;75,SUMIFS(T3:T317,R3:R317,"*11",A3:A317,"&gt;="&amp;TODAY()-1095,A3:A317,"&lt;="&amp;TODAY()),75)</f>
        <v>0</v>
      </c>
    </row>
    <row r="329" spans="1:20" ht="15" thickBot="1" x14ac:dyDescent="0.35">
      <c r="H329" s="80"/>
      <c r="J329" s="74" t="s">
        <v>124</v>
      </c>
      <c r="K329" s="77" t="s">
        <v>117</v>
      </c>
      <c r="L329" s="28">
        <f ca="1">SUM(L318:L328)</f>
        <v>0</v>
      </c>
      <c r="N329" s="74" t="s">
        <v>124</v>
      </c>
      <c r="O329" s="77" t="s">
        <v>117</v>
      </c>
      <c r="P329" s="28">
        <f ca="1">SUM(P318:P328)</f>
        <v>0</v>
      </c>
      <c r="R329" s="74" t="s">
        <v>124</v>
      </c>
      <c r="S329" s="77" t="s">
        <v>117</v>
      </c>
      <c r="T329" s="28">
        <f ca="1">SUM(T318:T328)</f>
        <v>0</v>
      </c>
    </row>
    <row r="330" spans="1:20" ht="15" thickTop="1" x14ac:dyDescent="0.3"/>
    <row r="331" spans="1:20" x14ac:dyDescent="0.3">
      <c r="K331" s="79" t="s">
        <v>121</v>
      </c>
      <c r="L331" s="82">
        <f ca="1">SUM(L332:L342)</f>
        <v>0</v>
      </c>
      <c r="O331" s="79" t="s">
        <v>121</v>
      </c>
      <c r="P331" s="82">
        <f ca="1">SUM(P332:P340)</f>
        <v>0</v>
      </c>
      <c r="S331" s="79" t="s">
        <v>121</v>
      </c>
      <c r="T331" s="82">
        <f ca="1">SUM(T332:T342)</f>
        <v>0</v>
      </c>
    </row>
    <row r="332" spans="1:20" hidden="1" x14ac:dyDescent="0.3">
      <c r="G332" t="s">
        <v>125</v>
      </c>
      <c r="H332" s="80">
        <f ca="1">SUMIFS(H3:H317,B3:B317,"TECHNICAL",F3:F317,"*Type 1",A3:A317,"&gt;="&amp;TODAY()-1095,A3:A317,"&lt;="&amp;TODAY())</f>
        <v>0</v>
      </c>
      <c r="K332" t="s">
        <v>105</v>
      </c>
      <c r="L332" s="80">
        <f ca="1">SUMIFS(H3:H317,B3:B317,"TECHNICAL",J3:J317,"*Type 1",A3:A317,"&gt;="&amp;TODAY()-1095,A3:A317,"&lt;="&amp;TODAY())</f>
        <v>0</v>
      </c>
      <c r="O332" t="s">
        <v>105</v>
      </c>
      <c r="P332" s="80">
        <f ca="1">SUMIFS(H3:H317,B3:B317,"TECHNICAL",N3:N317,"*Type 1",A3:A317,"&gt;="&amp;TODAY()-1095,A3:A317,"&lt;="&amp;TODAY())</f>
        <v>0</v>
      </c>
      <c r="S332" t="s">
        <v>105</v>
      </c>
      <c r="T332" s="80">
        <f ca="1">SUMIFS(H3:H317,B3:B317,"TECHNICAL",R3:R317,"*Type 1",A3:A317,"&gt;="&amp;TODAY()-1095,A3:A317,"&lt;="&amp;TODAY())</f>
        <v>0</v>
      </c>
    </row>
    <row r="333" spans="1:20" hidden="1" x14ac:dyDescent="0.3">
      <c r="G333" t="s">
        <v>126</v>
      </c>
      <c r="H333" s="80">
        <f ca="1">SUMIFS(H3:H317,B3:B317,"TECHNICAL",F3:F317,"*Type 2",A3:A317,"&gt;="&amp;TODAY()-1095,A3:A317,"&lt;="&amp;TODAY())</f>
        <v>0</v>
      </c>
      <c r="K333" t="s">
        <v>106</v>
      </c>
      <c r="L333" s="80">
        <f ca="1">SUMIFS(H3:H317,B3:B317,"TECHNICAL",J3:J317,"*Type 2",A3:A317,"&gt;="&amp;TODAY()-1095,A3:A317,"&lt;="&amp;TODAY())</f>
        <v>0</v>
      </c>
      <c r="O333" t="s">
        <v>106</v>
      </c>
      <c r="P333" s="80">
        <f ca="1">SUMIFS(H3:H317,B3:B317,"TECHNICAL",N3:N317,"*Type 2",A3:A317,"&gt;="&amp;TODAY()-1095,A3:A317,"&lt;="&amp;TODAY())</f>
        <v>0</v>
      </c>
      <c r="S333" t="s">
        <v>106</v>
      </c>
      <c r="T333" s="80">
        <f ca="1">SUMIFS(H3:H317,B3:B317,"TECHNICAL",R3:R317,"*Type 2",A3:A317,"&gt;="&amp;TODAY()-1095,A3:A317,"&lt;="&amp;TODAY())</f>
        <v>0</v>
      </c>
    </row>
    <row r="334" spans="1:20" hidden="1" x14ac:dyDescent="0.3">
      <c r="G334" t="s">
        <v>127</v>
      </c>
      <c r="H334" s="80">
        <f ca="1">IF(SUMIFS(H3:H317,B3:B317,"TECHNICAL",F3:F317,"*3",A3:A317,"&gt;="&amp;TODAY()-1095,A3:A317,"&lt;="&amp;TODAY())&lt;60,SUMIFS(H3:H317,B3:B317,"TECHNICAL",F3:F317,"*3",A3:A317,"&gt;="&amp;TODAY()-1095,A3:A317,"&lt;="&amp;TODAY()),60)</f>
        <v>0</v>
      </c>
      <c r="K334" t="s">
        <v>108</v>
      </c>
      <c r="L334" s="80">
        <f ca="1">IF(SUMIFS(H3:H317,B3:B317,"TECHNICAL",J3:J317,"*3",A3:A317,"&gt;="&amp;TODAY()-1095,A3:A317,"&lt;="&amp;TODAY())&lt;75,SUMIFS(H3:H317,B3:B317,"TECHNICAL",J3:J317,"*3",A3:A317,"&gt;="&amp;TODAY()-1095,A3:A317,"&lt;="&amp;TODAY()),75)</f>
        <v>0</v>
      </c>
      <c r="O334" t="s">
        <v>108</v>
      </c>
      <c r="P334" s="80">
        <f ca="1">SUMIFS(H3:H317,B3:B317,"TECHNICAL",N3:N317,"*Type 3",A3:A317,"&gt;="&amp;TODAY()-1095,A3:A317,"&lt;="&amp;TODAY())</f>
        <v>0</v>
      </c>
      <c r="S334" t="s">
        <v>108</v>
      </c>
      <c r="T334" s="80">
        <f ca="1">SUMIFS(H3:H317,B3:B317,"TECHNICAL",R3:R317,"*Type 3",A3:A317,"&gt;="&amp;TODAY()-1095,A3:A317,"&lt;="&amp;TODAY())</f>
        <v>0</v>
      </c>
    </row>
    <row r="335" spans="1:20" hidden="1" x14ac:dyDescent="0.3">
      <c r="G335" t="s">
        <v>128</v>
      </c>
      <c r="H335" s="80">
        <f ca="1">IF(SUMIFS(H3:H317,B3:B317,"TECHNICAL",F3:F317,"*4",A3:A317,"&gt;="&amp;TODAY()-1095,A3:A317,"&lt;="&amp;TODAY())&lt;150,SUMIFS(H3:H317,B3:B317,"TECHNICAL",F3:F317,"*4",A3:A317,"&gt;="&amp;TODAY()-1095,A3:A317,"&lt;="&amp;TODAY()),150)</f>
        <v>0</v>
      </c>
      <c r="K335" t="s">
        <v>110</v>
      </c>
      <c r="L335" s="80">
        <f ca="1">IF(SUMIFS(H3:H317,B3:B317,"TECHNICAL",J3:J317,"*4",A3:A317,"&gt;="&amp;TODAY()-1095,A3:A317,"&lt;="&amp;TODAY())&lt;57,SUMIFS(H3:H317,B3:B317,"TECHNICAL",J3:J317,"*4",A3:A317,"&gt;="&amp;TODAY()-1095,A3:A317,"&lt;="&amp;TODAY()),57)</f>
        <v>0</v>
      </c>
      <c r="O335" t="s">
        <v>110</v>
      </c>
      <c r="P335" s="80">
        <f ca="1">IF(SUMIFS(H3:H317,B3:B317,"TECHNICAL",N3:N317,"*4",A3:A317,"&gt;="&amp;TODAY()-1095,A3:A317,"&lt;="&amp;TODAY())&lt;50,SUMIFS(H3:H317,B3:B317,"TECHNICAL",N3:N317,"*4",A3:A317,"&gt;="&amp;TODAY()-1095,A3:A317,"&lt;="&amp;TODAY()),50)</f>
        <v>0</v>
      </c>
      <c r="S335" t="s">
        <v>110</v>
      </c>
      <c r="T335" s="80">
        <f ca="1">IF(SUMIFS(H3:H317,B3:B317,"TECHNICAL",R3:R317,"*4",A3:A317,"&gt;="&amp;TODAY()-1095,A3:A317,"&lt;="&amp;TODAY())&lt;50,SUMIFS(H3:H317,B3:B317,"TECHNICAL",R3:R317,"*4",A3:A317,"&gt;="&amp;TODAY()-1095,A3:A317,"&lt;="&amp;TODAY()),50)</f>
        <v>0</v>
      </c>
    </row>
    <row r="336" spans="1:20" hidden="1" x14ac:dyDescent="0.3">
      <c r="G336" t="s">
        <v>129</v>
      </c>
      <c r="H336" s="80">
        <f ca="1">IF(SUMIFS(H3:H317,B3:B317,"TECHNICAL",F3:F317,"*5",A3:A317,"&gt;="&amp;TODAY()-1095,A3:A317,"&lt;="&amp;TODAY())&lt;75,SUMIFS(H3:H317,B3:B317,"TECHNICAL",F3:F317,"*5",A3:A317,"&gt;="&amp;TODAY()-1095,A3:A317,"&lt;="&amp;TODAY()),75)</f>
        <v>0</v>
      </c>
      <c r="K336" t="s">
        <v>112</v>
      </c>
      <c r="L336" s="80">
        <f ca="1">IF(SUMIFS(H3:H317,B3:B317,"TECHNICAL",J3:J317,"*5",A3:A317,"&gt;="&amp;TODAY()-1095,A3:A317,"&lt;="&amp;TODAY())&lt;18,SUMIFS(H3:H317,B3:B317,"TECHNICAL",J3:J317,"*5",A3:A317,"&gt;="&amp;TODAY()-1095,A3:A317,"&lt;="&amp;TODAY()),18)</f>
        <v>0</v>
      </c>
      <c r="O336" t="s">
        <v>112</v>
      </c>
      <c r="P336" s="80">
        <f ca="1">IF(SUMIFS(H3:H317,B3:B317,"TECHNICAL",N3:N317,"*5",A3:A317,"&gt;="&amp;TODAY()-1095,A3:A317,"&lt;="&amp;TODAY())&lt;45,SUMIFS(H3:H317,B3:B317,"TECHNICAL",N3:N317,"*5",A3:A317,"&gt;="&amp;TODAY()-1095,A3:A317,"&lt;="&amp;TODAY()),45)</f>
        <v>0</v>
      </c>
      <c r="S336" t="s">
        <v>112</v>
      </c>
      <c r="T336" s="80">
        <f ca="1">IF(SUMIFS(H3:H317,B3:B317,"TECHNICAL",R3:R317,"*5",A3:A317,"&gt;="&amp;TODAY()-1095,A3:A317,"&lt;="&amp;TODAY())&lt;45,SUMIFS(H3:H317,B3:B317,"TECHNICAL",R3:R317,"*5",A3:A317,"&gt;="&amp;TODAY()-1095,A3:A317,"&lt;="&amp;TODAY()),45)</f>
        <v>0</v>
      </c>
    </row>
    <row r="337" spans="7:20" hidden="1" x14ac:dyDescent="0.3">
      <c r="G337" t="s">
        <v>130</v>
      </c>
      <c r="H337" s="80">
        <f ca="1">IF(SUMIFS(H3:H317,B3:B317,"TECHNICAL",F3:F317,"*6",A3:A317,"&gt;="&amp;TODAY()-1095,A3:A317,"&lt;="&amp;TODAY())&lt;150,SUMIFS(H3:H317,B3:B317,"TECHNICAL",F3:F317,"*6",A3:A317,"&gt;="&amp;TODAY()-1095,A3:A317,"&lt;="&amp;TODAY()),150)</f>
        <v>0</v>
      </c>
      <c r="K337" t="s">
        <v>114</v>
      </c>
      <c r="L337" s="80">
        <f ca="1">IF(SUMIFS(H3:H317,B3:B317,"TECHNICAL",J3:J317,"*6",A3:A317,"&gt;="&amp;TODAY()-1095,A3:A317,"&lt;="&amp;TODAY())&lt;50,SUMIFS(H3:H317,B3:B317,"TECHNICAL",J3:J317,"*6",A3:A317,"&gt;="&amp;TODAY()-1095,A3:A317,"&lt;="&amp;TODAY()),50)</f>
        <v>0</v>
      </c>
      <c r="O337" t="s">
        <v>114</v>
      </c>
      <c r="P337" s="80">
        <f ca="1">IF(SUMIFS(H3:H317,B3:B317,"TECHNICAL",N3:N317,"*6",A3:A317,"&gt;="&amp;TODAY()-1095,A3:A317,"&lt;="&amp;TODAY())&lt;45,SUMIFS(H3:H317,B3:B317,"TECHNICAL",N3:N317,"*6",A3:A317,"&gt;="&amp;TODAY()-1095,A3:A317,"&lt;="&amp;TODAY()),45)</f>
        <v>0</v>
      </c>
      <c r="S337" t="s">
        <v>114</v>
      </c>
      <c r="T337" s="80">
        <f ca="1">IF(SUMIFS(H3:H317,B3:B317,"TECHNICAL",R3:R317,"*6",A3:A317,"&gt;="&amp;TODAY()-1095,A3:A317,"&lt;="&amp;TODAY())&lt;45,SUMIFS(H3:H317,B3:B317,"TECHNICAL",R3:R317,"*6",A3:A317,"&gt;="&amp;TODAY()-1095,A3:A317,"&lt;="&amp;TODAY()),45)</f>
        <v>0</v>
      </c>
    </row>
    <row r="338" spans="7:20" hidden="1" x14ac:dyDescent="0.3">
      <c r="G338" t="s">
        <v>131</v>
      </c>
      <c r="H338" s="80">
        <f ca="1">IF(SUMIFS(H3:H317,B3:B317,"TECHNICAL",F3:F317,"*7",A3:A317,"&gt;="&amp;TODAY()-1095,A3:A317,"&lt;="&amp;TODAY())&lt;90,SUMIFS(H3:H317,B3:B317,"TECHNICAL",F3:F317,"*7",A3:A317,"&gt;="&amp;TODAY()-1095,A3:A317,"&lt;="&amp;TODAY()),90)</f>
        <v>0</v>
      </c>
      <c r="K338" t="s">
        <v>116</v>
      </c>
      <c r="L338" s="80">
        <f ca="1">IF(SUMIFS(H3:H317,B3:B317,"TECHNICAL",J3:J317,"*7",A3:A317,"&gt;="&amp;TODAY()-1095,A3:A317,"&lt;="&amp;TODAY())&lt;45,SUMIFS(H3:H317,B3:B317,"TECHNICAL",J3:J317,"*7",A3:A317,"&gt;="&amp;TODAY()-1095,A3:A317,"&lt;="&amp;TODAY()),45)</f>
        <v>0</v>
      </c>
      <c r="O338" t="s">
        <v>116</v>
      </c>
      <c r="P338" s="80">
        <f ca="1">IF(SUMIFS(H3:H317,B3:B317,"TECHNICAL",N3:N317,"*7",A3:A317,"&gt;="&amp;TODAY()-1095,A3:A317,"&lt;="&amp;TODAY())&lt;18,SUMIFS(H3:H317,B3:B317,"TECHNICAL",N3:N317,"*7",A3:A317,"&gt;="&amp;TODAY()-1095,A3:A317,"&lt;="&amp;TODAY()),18)</f>
        <v>0</v>
      </c>
      <c r="S338" t="s">
        <v>116</v>
      </c>
      <c r="T338" s="80">
        <f ca="1">IF(SUMIFS(H3:H317,B3:B317,"TECHNICAL",R3:R317,"*7",A3:A317,"&gt;="&amp;TODAY()-1095,A3:A317,"&lt;="&amp;TODAY())&lt;100,SUMIFS(H3:H317,B3:B317,"TECHNICAL",R3:R317,"*7",A3:A317,"&gt;="&amp;TODAY()-1095,A3:A317,"&lt;="&amp;TODAY()),100)</f>
        <v>0</v>
      </c>
    </row>
    <row r="339" spans="7:20" hidden="1" x14ac:dyDescent="0.3">
      <c r="K339" t="s">
        <v>119</v>
      </c>
      <c r="L339" s="80">
        <f ca="1">SUMIFS(H3:H317,B3:B317,"TECHNICAL",J3:J317,"*Type 8",A3:A317,"&gt;="&amp;TODAY()-1095,A3:A317,"&lt;="&amp;TODAY())</f>
        <v>0</v>
      </c>
      <c r="O339" t="s">
        <v>119</v>
      </c>
      <c r="P339" s="80">
        <f ca="1">IF(SUMIFS(H3:H317,B3:B317,"TECHNICAL",N3:N317,"*8",A3:A317,"&gt;="&amp;TODAY()-1095,A3:A317,"&lt;="&amp;TODAY())&lt;57,SUMIFS(H3:H317,B3:B317,"TECHNICAL",N3:N317,"*8",A3:A317,"&gt;="&amp;TODAY()-1095,A3:A317,"&lt;="&amp;TODAY()),57)</f>
        <v>0</v>
      </c>
      <c r="S339" t="s">
        <v>119</v>
      </c>
      <c r="T339" s="80">
        <f ca="1">SUMIFS(H3:H317,B3:B317,"TECHNICAL",R3:R317,"*8",A3:A317,"&gt;="&amp;TODAY()-1095,A3:A317,"&lt;="&amp;TODAY())</f>
        <v>0</v>
      </c>
    </row>
    <row r="340" spans="7:20" hidden="1" x14ac:dyDescent="0.3">
      <c r="K340" t="s">
        <v>120</v>
      </c>
      <c r="L340" s="80">
        <f ca="1">SUMIFS(H3:H317,B3:B317,"TECHNICAL",J3:J317,"*Type 9",A3:A317,"&gt;="&amp;TODAY()-1095,A3:A317,"&lt;="&amp;TODAY())</f>
        <v>0</v>
      </c>
      <c r="O340" t="s">
        <v>120</v>
      </c>
      <c r="P340" s="80">
        <f ca="1">IF(SUMIFS(H3:H317,B3:B317,"TECHNICAL",N3:N317,"*9",A3:A317,"&gt;="&amp;TODAY()-1095,A3:A317,"&lt;="&amp;TODAY())&lt;75,SUMIFS(H3:H317,B3:B317,"TECHNICAL",N3:N317,"*9",A3:A317,"&gt;="&amp;TODAY()-1095,A3:A317,"&lt;="&amp;TODAY()),75)</f>
        <v>0</v>
      </c>
      <c r="S340" t="s">
        <v>120</v>
      </c>
      <c r="T340" s="80">
        <f ca="1">SUMIFS(H3:H317,B3:B317,"TECHNICAL",R3:R317,"*9",A3:A317,"&gt;="&amp;TODAY()-1095,A3:A317,"&lt;="&amp;TODAY())</f>
        <v>0</v>
      </c>
    </row>
    <row r="341" spans="7:20" hidden="1" x14ac:dyDescent="0.3">
      <c r="K341" t="s">
        <v>122</v>
      </c>
      <c r="L341" s="80">
        <f ca="1">SUMIFS(H3:H317,B3:B317,"TECHNICAL",J3:J317,"*Type 10",A3:A317,"&gt;="&amp;TODAY()-1095,A3:A317,"&lt;="&amp;TODAY())</f>
        <v>0</v>
      </c>
      <c r="P341" s="80"/>
      <c r="S341" t="s">
        <v>122</v>
      </c>
      <c r="T341" s="80">
        <f ca="1">SUMIFS(H3:H317,B3:B317,"TECHNICAL",R3:R317,"*10",A3:A317,"&gt;="&amp;TODAY()-1095,A3:A317,"&lt;="&amp;TODAY())</f>
        <v>0</v>
      </c>
    </row>
    <row r="342" spans="7:20" hidden="1" x14ac:dyDescent="0.3">
      <c r="K342" t="s">
        <v>123</v>
      </c>
      <c r="L342" s="80">
        <f ca="1">SUMIFS(H3:H317,B3:B317,"TECHNICAL",J3:J317,"*Type 11",A3:A317,"&gt;="&amp;TODAY()-1095,A3:A317,"&lt;="&amp;TODAY())</f>
        <v>0</v>
      </c>
      <c r="P342" s="80"/>
      <c r="S342" t="s">
        <v>123</v>
      </c>
      <c r="T342" s="80">
        <f ca="1">IF(SUMIFS(H3:H317,B3:B317,"TECHNICAL",R3:R317,"*11",A3:A317,"&gt;="&amp;TODAY()-1095,A3:A317,"&lt;="&amp;TODAY())&lt;150,SUMIFS(H3:H317,B3:B317,"TECHNICAL",R3:R317,"*11",A3:A317,"&gt;="&amp;TODAY()-1095,A3:A317,"&lt;="&amp;TODAY()),150)</f>
        <v>0</v>
      </c>
    </row>
    <row r="343" spans="7:20" x14ac:dyDescent="0.3">
      <c r="L343" s="80"/>
      <c r="T343" s="80"/>
    </row>
  </sheetData>
  <sheetProtection sheet="1" objects="1" scenarios="1"/>
  <protectedRanges>
    <protectedRange sqref="A3:H317" name="Range1"/>
    <protectedRange sqref="J3:K317" name="Range2"/>
    <protectedRange sqref="N3:O317" name="Range3"/>
    <protectedRange sqref="R3:S317" name="Range4"/>
  </protectedRanges>
  <sortState xmlns:xlrd2="http://schemas.microsoft.com/office/spreadsheetml/2017/richdata2" ref="A3:H303">
    <sortCondition ref="A3:A303"/>
  </sortState>
  <mergeCells count="9">
    <mergeCell ref="J1:K1"/>
    <mergeCell ref="J2:K2"/>
    <mergeCell ref="N1:O1"/>
    <mergeCell ref="N2:O2"/>
    <mergeCell ref="T1:T2"/>
    <mergeCell ref="R1:S1"/>
    <mergeCell ref="R2:S2"/>
    <mergeCell ref="L1:L2"/>
    <mergeCell ref="P1:P2"/>
  </mergeCell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702" yWindow="506" count="5">
        <x14:dataValidation type="list" allowBlank="1" showInputMessage="1" showErrorMessage="1" prompt="Type 1-Formal post-graduate education_x000a_Type 2-Professional development education_x000a_Type 3-Conferences and technical meetings_x000a_Type 4-Leadership positions_x000a_Type 5-Speaking (presentations)_x000a_Type 6-Writing (published works)_x000a_Type 7-Informal learning activitie" xr:uid="{61E07C2F-8E59-4D1B-B4B5-CDF5D70FF1B4}">
          <x14:formula1>
            <xm:f>'Activity Category'!$A$5:$A$11</xm:f>
          </x14:formula1>
          <xm:sqref>F3:F317</xm:sqref>
        </x14:dataValidation>
        <x14:dataValidation type="list" allowBlank="1" showInputMessage="1" showErrorMessage="1" prompt="Technical-HVAC&amp;R building services industry technical knowledge_x000a_Leadership-Strategic dev, managing, ethical stds and leader dev prog_x000a_Business-Project Mgt, Business Dev, Finance, OH&amp;S and Bus Dev prog _x000a_Personal-Team work, personal skills and pers Dev Prog" xr:uid="{4DEF7D62-119F-49C8-9321-CBDC123CC953}">
          <x14:formula1>
            <xm:f>'Knowledge Areas'!$A$2:$A$5</xm:f>
          </x14:formula1>
          <xm:sqref>B3:B317</xm:sqref>
        </x14:dataValidation>
        <x14:dataValidation type="list" allowBlank="1" showInputMessage="1" showErrorMessage="1" prompt="Type 1-Post-grad ed, Type 2-Confs and tech mtgs, Type 3-W/P Learn act, Type 4-Research, Type 5-Private Study, Type 6-Eng Prof, Type 7-Art &amp; pres, Type 8-Ethics, Type 9-Risk, Type 10-Sustainability, Type 11-NCC" xr:uid="{8DE80839-15EF-4B8F-8EA3-D55C14999DB7}">
          <x14:formula1>
            <xm:f>'Activity Category'!$A$18:$A$28</xm:f>
          </x14:formula1>
          <xm:sqref>J3:J317</xm:sqref>
        </x14:dataValidation>
        <x14:dataValidation type="list" allowBlank="1" showInputMessage="1" showErrorMessage="1" prompt="Type 1 Formal Post Grad_x000a_Type 2 Profess Dev Ed_x000a_Type 3 Conferences and Tech Meet_x000a_Type 4 Service to profession_x000a_Type 5 Speaking presenting_x000a_Type 6 Writing Publish_x000a_Type 7 Informal_x000a_Type 8 Research_x000a_Type 9 Workplace learning" xr:uid="{4EB5B6EE-30A6-4293-97DF-3127918C0E03}">
          <x14:formula1>
            <xm:f>'Activity Category'!$A$35:$A$43</xm:f>
          </x14:formula1>
          <xm:sqref>N3:N317</xm:sqref>
        </x14:dataValidation>
        <x14:dataValidation type="list" allowBlank="1" showInputMessage="1" showErrorMessage="1" prompt="Type 1-Post-grad ed, Type 2-Profess Dev Ed, Type 3-Confs and tech mtgs, Type 4-Serv to Prof, Type 5-Presenting, Type 6-Publishing, Type 7-Informal Learning, Type 8-NCC &amp; AS, Type 9-Risk, Type 10-Business mgt, Type 11-Workplace learning" xr:uid="{07959358-66D0-47D4-9C97-6A39663E9B4A}">
          <x14:formula1>
            <xm:f>'Activity Category'!$A$50:$A$60</xm:f>
          </x14:formula1>
          <xm:sqref>R3:R317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F0233-2753-4B0A-A7AD-C3800954D08B}">
  <dimension ref="A2:D63"/>
  <sheetViews>
    <sheetView workbookViewId="0">
      <selection activeCell="A47" activeCellId="3" sqref="A2 A15 A32 A47"/>
    </sheetView>
  </sheetViews>
  <sheetFormatPr defaultRowHeight="14.4" x14ac:dyDescent="0.3"/>
  <cols>
    <col min="1" max="1" width="11.6640625" customWidth="1"/>
    <col min="2" max="2" width="30.5546875" customWidth="1"/>
    <col min="3" max="3" width="62.33203125" customWidth="1"/>
    <col min="4" max="4" width="29.109375" customWidth="1"/>
  </cols>
  <sheetData>
    <row r="2" spans="1:4" ht="15" thickBot="1" x14ac:dyDescent="0.35">
      <c r="A2" s="61" t="s">
        <v>132</v>
      </c>
    </row>
    <row r="3" spans="1:4" ht="19.649999999999999" customHeight="1" thickTop="1" x14ac:dyDescent="0.3">
      <c r="A3" s="116" t="s">
        <v>6</v>
      </c>
      <c r="B3" s="118" t="s">
        <v>6</v>
      </c>
      <c r="C3" s="118" t="s">
        <v>133</v>
      </c>
      <c r="D3" s="3" t="s">
        <v>7</v>
      </c>
    </row>
    <row r="4" spans="1:4" ht="13.35" customHeight="1" thickBot="1" x14ac:dyDescent="0.35">
      <c r="A4" s="117"/>
      <c r="B4" s="119"/>
      <c r="C4" s="119"/>
      <c r="D4" s="4" t="s">
        <v>134</v>
      </c>
    </row>
    <row r="5" spans="1:4" ht="25.2" customHeight="1" thickTop="1" thickBot="1" x14ac:dyDescent="0.35">
      <c r="A5" s="5" t="s">
        <v>10</v>
      </c>
      <c r="B5" s="6" t="s">
        <v>11</v>
      </c>
      <c r="C5" s="7" t="s">
        <v>135</v>
      </c>
      <c r="D5" s="8" t="s">
        <v>12</v>
      </c>
    </row>
    <row r="6" spans="1:4" ht="25.2" customHeight="1" thickBot="1" x14ac:dyDescent="0.35">
      <c r="A6" s="5" t="s">
        <v>13</v>
      </c>
      <c r="B6" s="6" t="s">
        <v>14</v>
      </c>
      <c r="C6" s="7" t="s">
        <v>136</v>
      </c>
      <c r="D6" s="8" t="s">
        <v>12</v>
      </c>
    </row>
    <row r="7" spans="1:4" ht="25.2" customHeight="1" thickBot="1" x14ac:dyDescent="0.35">
      <c r="A7" s="5" t="s">
        <v>15</v>
      </c>
      <c r="B7" s="6" t="s">
        <v>16</v>
      </c>
      <c r="C7" s="7" t="s">
        <v>137</v>
      </c>
      <c r="D7" s="8" t="s">
        <v>17</v>
      </c>
    </row>
    <row r="8" spans="1:4" ht="25.2" customHeight="1" thickBot="1" x14ac:dyDescent="0.35">
      <c r="A8" s="5" t="s">
        <v>18</v>
      </c>
      <c r="B8" s="6" t="s">
        <v>19</v>
      </c>
      <c r="C8" s="7" t="s">
        <v>138</v>
      </c>
      <c r="D8" s="8" t="s">
        <v>12</v>
      </c>
    </row>
    <row r="9" spans="1:4" ht="25.2" customHeight="1" thickBot="1" x14ac:dyDescent="0.35">
      <c r="A9" s="5" t="s">
        <v>20</v>
      </c>
      <c r="B9" s="6" t="s">
        <v>21</v>
      </c>
      <c r="C9" s="7" t="s">
        <v>139</v>
      </c>
      <c r="D9" s="8" t="s">
        <v>22</v>
      </c>
    </row>
    <row r="10" spans="1:4" ht="25.2" customHeight="1" thickBot="1" x14ac:dyDescent="0.35">
      <c r="A10" s="5" t="s">
        <v>23</v>
      </c>
      <c r="B10" s="6" t="s">
        <v>24</v>
      </c>
      <c r="C10" s="7" t="s">
        <v>140</v>
      </c>
      <c r="D10" s="8" t="s">
        <v>12</v>
      </c>
    </row>
    <row r="11" spans="1:4" ht="25.2" customHeight="1" thickBot="1" x14ac:dyDescent="0.35">
      <c r="A11" s="9" t="s">
        <v>25</v>
      </c>
      <c r="B11" s="10" t="s">
        <v>26</v>
      </c>
      <c r="C11" s="11" t="s">
        <v>141</v>
      </c>
      <c r="D11" s="12" t="s">
        <v>27</v>
      </c>
    </row>
    <row r="12" spans="1:4" ht="20.399999999999999" customHeight="1" thickTop="1" thickBot="1" x14ac:dyDescent="0.35">
      <c r="A12" s="128" t="s">
        <v>142</v>
      </c>
      <c r="B12" s="129"/>
      <c r="C12" s="129"/>
      <c r="D12" s="130"/>
    </row>
    <row r="13" spans="1:4" ht="42.45" customHeight="1" thickTop="1" thickBot="1" x14ac:dyDescent="0.35">
      <c r="A13" s="13" t="s">
        <v>143</v>
      </c>
      <c r="B13" s="131" t="s">
        <v>144</v>
      </c>
      <c r="C13" s="132"/>
      <c r="D13" s="133"/>
    </row>
    <row r="14" spans="1:4" ht="15" thickTop="1" x14ac:dyDescent="0.3"/>
    <row r="15" spans="1:4" ht="15" thickBot="1" x14ac:dyDescent="0.35">
      <c r="A15" s="61" t="s">
        <v>145</v>
      </c>
    </row>
    <row r="16" spans="1:4" ht="19.649999999999999" customHeight="1" thickTop="1" x14ac:dyDescent="0.3">
      <c r="A16" s="116" t="s">
        <v>6</v>
      </c>
      <c r="B16" s="118" t="s">
        <v>6</v>
      </c>
      <c r="C16" s="118" t="s">
        <v>133</v>
      </c>
      <c r="D16" s="3" t="s">
        <v>146</v>
      </c>
    </row>
    <row r="17" spans="1:4" ht="13.35" customHeight="1" thickBot="1" x14ac:dyDescent="0.35">
      <c r="A17" s="117"/>
      <c r="B17" s="119"/>
      <c r="C17" s="119"/>
      <c r="D17" s="4" t="s">
        <v>134</v>
      </c>
    </row>
    <row r="18" spans="1:4" ht="25.2" customHeight="1" thickTop="1" thickBot="1" x14ac:dyDescent="0.35">
      <c r="A18" s="5" t="s">
        <v>10</v>
      </c>
      <c r="B18" s="6" t="s">
        <v>11</v>
      </c>
      <c r="C18" s="7" t="s">
        <v>147</v>
      </c>
      <c r="D18" s="8" t="s">
        <v>12</v>
      </c>
    </row>
    <row r="19" spans="1:4" ht="25.2" customHeight="1" thickBot="1" x14ac:dyDescent="0.35">
      <c r="A19" s="5" t="s">
        <v>13</v>
      </c>
      <c r="B19" s="6" t="s">
        <v>34</v>
      </c>
      <c r="C19" s="7" t="s">
        <v>148</v>
      </c>
      <c r="D19" s="8" t="s">
        <v>12</v>
      </c>
    </row>
    <row r="20" spans="1:4" ht="25.2" customHeight="1" thickBot="1" x14ac:dyDescent="0.35">
      <c r="A20" s="5" t="s">
        <v>15</v>
      </c>
      <c r="B20" s="6" t="s">
        <v>35</v>
      </c>
      <c r="C20" s="7" t="s">
        <v>149</v>
      </c>
      <c r="D20" s="8" t="s">
        <v>150</v>
      </c>
    </row>
    <row r="21" spans="1:4" ht="25.2" customHeight="1" thickBot="1" x14ac:dyDescent="0.35">
      <c r="A21" s="5" t="s">
        <v>18</v>
      </c>
      <c r="B21" s="6" t="s">
        <v>36</v>
      </c>
      <c r="C21" s="7" t="s">
        <v>151</v>
      </c>
      <c r="D21" s="8" t="s">
        <v>37</v>
      </c>
    </row>
    <row r="22" spans="1:4" ht="25.2" customHeight="1" thickBot="1" x14ac:dyDescent="0.35">
      <c r="A22" s="5" t="s">
        <v>20</v>
      </c>
      <c r="B22" s="6" t="s">
        <v>38</v>
      </c>
      <c r="C22" s="7" t="s">
        <v>152</v>
      </c>
      <c r="D22" s="8" t="s">
        <v>153</v>
      </c>
    </row>
    <row r="23" spans="1:4" ht="25.2" customHeight="1" thickBot="1" x14ac:dyDescent="0.35">
      <c r="A23" s="5" t="s">
        <v>23</v>
      </c>
      <c r="B23" s="6" t="s">
        <v>40</v>
      </c>
      <c r="C23" s="7" t="s">
        <v>154</v>
      </c>
      <c r="D23" s="8" t="s">
        <v>153</v>
      </c>
    </row>
    <row r="24" spans="1:4" ht="25.2" customHeight="1" thickBot="1" x14ac:dyDescent="0.35">
      <c r="A24" s="5" t="s">
        <v>25</v>
      </c>
      <c r="B24" s="6" t="s">
        <v>42</v>
      </c>
      <c r="C24" s="7" t="s">
        <v>155</v>
      </c>
      <c r="D24" s="12" t="s">
        <v>156</v>
      </c>
    </row>
    <row r="25" spans="1:4" ht="25.2" customHeight="1" thickBot="1" x14ac:dyDescent="0.35">
      <c r="A25" s="5" t="s">
        <v>44</v>
      </c>
      <c r="B25" s="6" t="s">
        <v>45</v>
      </c>
      <c r="C25" s="7" t="s">
        <v>157</v>
      </c>
      <c r="D25" s="62" t="s">
        <v>46</v>
      </c>
    </row>
    <row r="26" spans="1:4" ht="25.2" customHeight="1" thickBot="1" x14ac:dyDescent="0.35">
      <c r="A26" s="5" t="s">
        <v>47</v>
      </c>
      <c r="B26" s="6" t="s">
        <v>48</v>
      </c>
      <c r="C26" s="7" t="s">
        <v>158</v>
      </c>
      <c r="D26" s="62" t="s">
        <v>46</v>
      </c>
    </row>
    <row r="27" spans="1:4" ht="25.2" customHeight="1" thickBot="1" x14ac:dyDescent="0.35">
      <c r="A27" s="9" t="s">
        <v>49</v>
      </c>
      <c r="B27" s="6" t="s">
        <v>50</v>
      </c>
      <c r="C27" s="7" t="s">
        <v>159</v>
      </c>
      <c r="D27" s="62" t="s">
        <v>51</v>
      </c>
    </row>
    <row r="28" spans="1:4" ht="25.2" customHeight="1" thickTop="1" thickBot="1" x14ac:dyDescent="0.35">
      <c r="A28" s="5" t="s">
        <v>52</v>
      </c>
      <c r="B28" s="6" t="s">
        <v>160</v>
      </c>
      <c r="C28" s="7" t="s">
        <v>161</v>
      </c>
      <c r="D28" s="62" t="s">
        <v>54</v>
      </c>
    </row>
    <row r="29" spans="1:4" ht="20.399999999999999" customHeight="1" thickTop="1" thickBot="1" x14ac:dyDescent="0.35">
      <c r="A29" s="128" t="s">
        <v>142</v>
      </c>
      <c r="B29" s="129"/>
      <c r="C29" s="129"/>
      <c r="D29" s="130"/>
    </row>
    <row r="30" spans="1:4" ht="42.45" customHeight="1" thickTop="1" thickBot="1" x14ac:dyDescent="0.35">
      <c r="A30" s="13" t="s">
        <v>143</v>
      </c>
      <c r="B30" s="131" t="s">
        <v>162</v>
      </c>
      <c r="C30" s="132"/>
      <c r="D30" s="133"/>
    </row>
    <row r="31" spans="1:4" ht="15" thickTop="1" x14ac:dyDescent="0.3"/>
    <row r="32" spans="1:4" ht="15" thickBot="1" x14ac:dyDescent="0.35">
      <c r="A32" s="61" t="s">
        <v>163</v>
      </c>
    </row>
    <row r="33" spans="1:4" ht="19.649999999999999" customHeight="1" thickTop="1" x14ac:dyDescent="0.3">
      <c r="A33" s="116" t="s">
        <v>6</v>
      </c>
      <c r="B33" s="118" t="s">
        <v>6</v>
      </c>
      <c r="C33" s="118" t="s">
        <v>133</v>
      </c>
      <c r="D33" s="3" t="s">
        <v>7</v>
      </c>
    </row>
    <row r="34" spans="1:4" ht="13.35" customHeight="1" thickBot="1" x14ac:dyDescent="0.35">
      <c r="A34" s="117"/>
      <c r="B34" s="119"/>
      <c r="C34" s="119"/>
      <c r="D34" s="4" t="s">
        <v>134</v>
      </c>
    </row>
    <row r="35" spans="1:4" ht="25.2" customHeight="1" thickTop="1" thickBot="1" x14ac:dyDescent="0.35">
      <c r="A35" s="5" t="s">
        <v>10</v>
      </c>
      <c r="B35" s="6" t="s">
        <v>11</v>
      </c>
      <c r="C35" s="7" t="s">
        <v>164</v>
      </c>
      <c r="D35" s="8" t="s">
        <v>12</v>
      </c>
    </row>
    <row r="36" spans="1:4" ht="25.2" customHeight="1" thickBot="1" x14ac:dyDescent="0.35">
      <c r="A36" s="5" t="s">
        <v>13</v>
      </c>
      <c r="B36" s="6" t="s">
        <v>14</v>
      </c>
      <c r="C36" s="7" t="s">
        <v>136</v>
      </c>
      <c r="D36" s="8" t="s">
        <v>12</v>
      </c>
    </row>
    <row r="37" spans="1:4" ht="25.2" customHeight="1" thickBot="1" x14ac:dyDescent="0.35">
      <c r="A37" s="5" t="s">
        <v>15</v>
      </c>
      <c r="B37" s="6" t="s">
        <v>16</v>
      </c>
      <c r="C37" s="7" t="s">
        <v>137</v>
      </c>
      <c r="D37" s="8" t="s">
        <v>61</v>
      </c>
    </row>
    <row r="38" spans="1:4" ht="25.2" customHeight="1" thickBot="1" x14ac:dyDescent="0.35">
      <c r="A38" s="5" t="s">
        <v>18</v>
      </c>
      <c r="B38" s="6" t="s">
        <v>62</v>
      </c>
      <c r="C38" s="7" t="s">
        <v>165</v>
      </c>
      <c r="D38" s="8" t="s">
        <v>41</v>
      </c>
    </row>
    <row r="39" spans="1:4" ht="25.2" customHeight="1" thickBot="1" x14ac:dyDescent="0.35">
      <c r="A39" s="5" t="s">
        <v>20</v>
      </c>
      <c r="B39" s="6" t="s">
        <v>21</v>
      </c>
      <c r="C39" s="7" t="s">
        <v>139</v>
      </c>
      <c r="D39" s="8" t="s">
        <v>156</v>
      </c>
    </row>
    <row r="40" spans="1:4" ht="25.2" customHeight="1" thickBot="1" x14ac:dyDescent="0.35">
      <c r="A40" s="5" t="s">
        <v>23</v>
      </c>
      <c r="B40" s="6" t="s">
        <v>24</v>
      </c>
      <c r="C40" s="7" t="s">
        <v>166</v>
      </c>
      <c r="D40" s="8" t="s">
        <v>156</v>
      </c>
    </row>
    <row r="41" spans="1:4" ht="25.2" customHeight="1" thickBot="1" x14ac:dyDescent="0.35">
      <c r="A41" s="9" t="s">
        <v>25</v>
      </c>
      <c r="B41" s="6" t="s">
        <v>26</v>
      </c>
      <c r="C41" s="7" t="s">
        <v>167</v>
      </c>
      <c r="D41" s="8" t="s">
        <v>39</v>
      </c>
    </row>
    <row r="42" spans="1:4" ht="25.2" customHeight="1" thickTop="1" thickBot="1" x14ac:dyDescent="0.35">
      <c r="A42" s="9" t="s">
        <v>44</v>
      </c>
      <c r="B42" s="6" t="s">
        <v>63</v>
      </c>
      <c r="C42" s="7" t="s">
        <v>151</v>
      </c>
      <c r="D42" s="8" t="s">
        <v>64</v>
      </c>
    </row>
    <row r="43" spans="1:4" ht="25.2" customHeight="1" thickTop="1" thickBot="1" x14ac:dyDescent="0.35">
      <c r="A43" s="9" t="s">
        <v>47</v>
      </c>
      <c r="B43" s="6" t="s">
        <v>65</v>
      </c>
      <c r="C43" s="11" t="s">
        <v>168</v>
      </c>
      <c r="D43" s="12" t="s">
        <v>22</v>
      </c>
    </row>
    <row r="44" spans="1:4" ht="20.399999999999999" customHeight="1" thickTop="1" thickBot="1" x14ac:dyDescent="0.35">
      <c r="A44" s="128" t="s">
        <v>142</v>
      </c>
      <c r="B44" s="129"/>
      <c r="C44" s="129"/>
      <c r="D44" s="130"/>
    </row>
    <row r="45" spans="1:4" ht="42.45" customHeight="1" thickTop="1" thickBot="1" x14ac:dyDescent="0.35">
      <c r="A45" s="13" t="s">
        <v>143</v>
      </c>
      <c r="B45" s="131" t="s">
        <v>169</v>
      </c>
      <c r="C45" s="132"/>
      <c r="D45" s="133"/>
    </row>
    <row r="46" spans="1:4" ht="15" thickTop="1" x14ac:dyDescent="0.3"/>
    <row r="47" spans="1:4" ht="15" thickBot="1" x14ac:dyDescent="0.35">
      <c r="A47" s="61" t="s">
        <v>170</v>
      </c>
    </row>
    <row r="48" spans="1:4" ht="19.649999999999999" customHeight="1" thickTop="1" x14ac:dyDescent="0.3">
      <c r="A48" s="116" t="s">
        <v>6</v>
      </c>
      <c r="B48" s="118" t="s">
        <v>6</v>
      </c>
      <c r="C48" s="118" t="s">
        <v>133</v>
      </c>
      <c r="D48" s="3" t="s">
        <v>146</v>
      </c>
    </row>
    <row r="49" spans="1:4" ht="13.35" customHeight="1" thickBot="1" x14ac:dyDescent="0.35">
      <c r="A49" s="117"/>
      <c r="B49" s="119"/>
      <c r="C49" s="119"/>
      <c r="D49" s="4" t="s">
        <v>134</v>
      </c>
    </row>
    <row r="50" spans="1:4" ht="25.2" customHeight="1" thickTop="1" thickBot="1" x14ac:dyDescent="0.35">
      <c r="A50" s="5" t="s">
        <v>10</v>
      </c>
      <c r="B50" s="6" t="s">
        <v>11</v>
      </c>
      <c r="C50" s="7" t="s">
        <v>164</v>
      </c>
      <c r="D50" s="8" t="s">
        <v>12</v>
      </c>
    </row>
    <row r="51" spans="1:4" ht="25.2" customHeight="1" thickBot="1" x14ac:dyDescent="0.35">
      <c r="A51" s="5" t="s">
        <v>13</v>
      </c>
      <c r="B51" s="6" t="s">
        <v>14</v>
      </c>
      <c r="C51" s="7" t="s">
        <v>136</v>
      </c>
      <c r="D51" s="8" t="s">
        <v>12</v>
      </c>
    </row>
    <row r="52" spans="1:4" ht="25.2" customHeight="1" thickBot="1" x14ac:dyDescent="0.35">
      <c r="A52" s="5" t="s">
        <v>15</v>
      </c>
      <c r="B52" s="6" t="s">
        <v>16</v>
      </c>
      <c r="C52" s="7" t="s">
        <v>137</v>
      </c>
      <c r="D52" s="8" t="s">
        <v>12</v>
      </c>
    </row>
    <row r="53" spans="1:4" ht="25.2" customHeight="1" thickBot="1" x14ac:dyDescent="0.35">
      <c r="A53" s="5" t="s">
        <v>18</v>
      </c>
      <c r="B53" s="6" t="s">
        <v>62</v>
      </c>
      <c r="C53" s="7" t="s">
        <v>165</v>
      </c>
      <c r="D53" s="8" t="s">
        <v>68</v>
      </c>
    </row>
    <row r="54" spans="1:4" ht="25.2" customHeight="1" thickBot="1" x14ac:dyDescent="0.35">
      <c r="A54" s="5" t="s">
        <v>20</v>
      </c>
      <c r="B54" s="6" t="s">
        <v>21</v>
      </c>
      <c r="C54" s="7" t="s">
        <v>139</v>
      </c>
      <c r="D54" s="8" t="s">
        <v>171</v>
      </c>
    </row>
    <row r="55" spans="1:4" ht="25.2" customHeight="1" thickBot="1" x14ac:dyDescent="0.35">
      <c r="A55" s="5" t="s">
        <v>23</v>
      </c>
      <c r="B55" s="6" t="s">
        <v>24</v>
      </c>
      <c r="C55" s="7" t="s">
        <v>140</v>
      </c>
      <c r="D55" s="8" t="s">
        <v>171</v>
      </c>
    </row>
    <row r="56" spans="1:4" ht="25.2" customHeight="1" thickBot="1" x14ac:dyDescent="0.35">
      <c r="A56" s="29" t="s">
        <v>25</v>
      </c>
      <c r="B56" s="63" t="s">
        <v>26</v>
      </c>
      <c r="C56" s="7" t="s">
        <v>172</v>
      </c>
      <c r="D56" s="8" t="s">
        <v>173</v>
      </c>
    </row>
    <row r="57" spans="1:4" ht="25.2" customHeight="1" thickBot="1" x14ac:dyDescent="0.35">
      <c r="A57" s="29" t="s">
        <v>44</v>
      </c>
      <c r="B57" s="63" t="s">
        <v>70</v>
      </c>
      <c r="C57" s="7" t="s">
        <v>174</v>
      </c>
      <c r="D57" s="62" t="s">
        <v>175</v>
      </c>
    </row>
    <row r="58" spans="1:4" ht="25.2" customHeight="1" thickBot="1" x14ac:dyDescent="0.35">
      <c r="A58" s="29" t="s">
        <v>47</v>
      </c>
      <c r="B58" s="63" t="s">
        <v>72</v>
      </c>
      <c r="C58" s="7" t="s">
        <v>176</v>
      </c>
      <c r="D58" s="62" t="s">
        <v>51</v>
      </c>
    </row>
    <row r="59" spans="1:4" ht="25.2" customHeight="1" thickBot="1" x14ac:dyDescent="0.35">
      <c r="A59" s="29" t="s">
        <v>49</v>
      </c>
      <c r="B59" s="63" t="s">
        <v>74</v>
      </c>
      <c r="C59" s="7" t="s">
        <v>177</v>
      </c>
      <c r="D59" s="62" t="s">
        <v>54</v>
      </c>
    </row>
    <row r="60" spans="1:4" ht="25.2" customHeight="1" thickBot="1" x14ac:dyDescent="0.35">
      <c r="A60" s="9" t="s">
        <v>52</v>
      </c>
      <c r="B60" s="10" t="s">
        <v>76</v>
      </c>
      <c r="C60" s="11" t="s">
        <v>168</v>
      </c>
      <c r="D60" s="12" t="s">
        <v>178</v>
      </c>
    </row>
    <row r="61" spans="1:4" ht="20.399999999999999" customHeight="1" thickTop="1" thickBot="1" x14ac:dyDescent="0.35">
      <c r="A61" s="128" t="s">
        <v>142</v>
      </c>
      <c r="B61" s="129"/>
      <c r="C61" s="129"/>
      <c r="D61" s="130"/>
    </row>
    <row r="62" spans="1:4" ht="42.45" customHeight="1" thickTop="1" thickBot="1" x14ac:dyDescent="0.35">
      <c r="A62" s="13" t="s">
        <v>143</v>
      </c>
      <c r="B62" s="131" t="s">
        <v>169</v>
      </c>
      <c r="C62" s="132"/>
      <c r="D62" s="133"/>
    </row>
    <row r="63" spans="1:4" ht="15" thickTop="1" x14ac:dyDescent="0.3"/>
  </sheetData>
  <sheetProtection sheet="1" objects="1" scenarios="1"/>
  <mergeCells count="20">
    <mergeCell ref="A48:A49"/>
    <mergeCell ref="B48:B49"/>
    <mergeCell ref="C48:C49"/>
    <mergeCell ref="A61:D61"/>
    <mergeCell ref="B62:D62"/>
    <mergeCell ref="A33:A34"/>
    <mergeCell ref="B33:B34"/>
    <mergeCell ref="C33:C34"/>
    <mergeCell ref="A44:D44"/>
    <mergeCell ref="B45:D45"/>
    <mergeCell ref="A16:A17"/>
    <mergeCell ref="B16:B17"/>
    <mergeCell ref="C16:C17"/>
    <mergeCell ref="A29:D29"/>
    <mergeCell ref="B30:D30"/>
    <mergeCell ref="A3:A4"/>
    <mergeCell ref="B3:B4"/>
    <mergeCell ref="C3:C4"/>
    <mergeCell ref="A12:D12"/>
    <mergeCell ref="B13:D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801D4-6139-4627-8086-87D5C5E1DFB1}">
  <dimension ref="A1:B6"/>
  <sheetViews>
    <sheetView workbookViewId="0">
      <selection sqref="A1:A5"/>
    </sheetView>
  </sheetViews>
  <sheetFormatPr defaultRowHeight="14.4" x14ac:dyDescent="0.3"/>
  <cols>
    <col min="1" max="1" width="18.109375" customWidth="1"/>
    <col min="2" max="2" width="115.6640625" customWidth="1"/>
  </cols>
  <sheetData>
    <row r="1" spans="1:2" ht="15.6" thickTop="1" thickBot="1" x14ac:dyDescent="0.35">
      <c r="A1" s="14" t="s">
        <v>179</v>
      </c>
      <c r="B1" s="15" t="s">
        <v>133</v>
      </c>
    </row>
    <row r="2" spans="1:2" ht="25.2" customHeight="1" thickTop="1" thickBot="1" x14ac:dyDescent="0.35">
      <c r="A2" s="1" t="s">
        <v>180</v>
      </c>
      <c r="B2" s="16" t="s">
        <v>181</v>
      </c>
    </row>
    <row r="3" spans="1:2" ht="25.2" customHeight="1" thickBot="1" x14ac:dyDescent="0.35">
      <c r="A3" s="1" t="s">
        <v>182</v>
      </c>
      <c r="B3" s="16" t="s">
        <v>183</v>
      </c>
    </row>
    <row r="4" spans="1:2" ht="25.2" customHeight="1" thickBot="1" x14ac:dyDescent="0.35">
      <c r="A4" s="1" t="s">
        <v>184</v>
      </c>
      <c r="B4" s="16" t="s">
        <v>185</v>
      </c>
    </row>
    <row r="5" spans="1:2" ht="25.2" customHeight="1" thickBot="1" x14ac:dyDescent="0.35">
      <c r="A5" s="2" t="s">
        <v>186</v>
      </c>
      <c r="B5" s="17" t="s">
        <v>187</v>
      </c>
    </row>
    <row r="6" spans="1:2" ht="15" thickTop="1" x14ac:dyDescent="0.3"/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O r d e r " > < C u s t o m C o n t e n t > < ! [ C D A T A [ T a b l e 1 ] ] > < / C u s t o m C o n t e n t > < / G e m i n i > 
</file>

<file path=customXml/item10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706ce6-36ec-4c15-8fd5-d7045ee471ab" xsi:nil="true"/>
    <lcf76f155ced4ddcb4097134ff3c332f xmlns="6cf623e1-50d1-4abf-80aa-39ed782e31bb">
      <Terms xmlns="http://schemas.microsoft.com/office/infopath/2007/PartnerControls"/>
    </lcf76f155ced4ddcb4097134ff3c332f>
  </documentManagement>
</p:properties>
</file>

<file path=customXml/item11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 2 0 2 5 - 0 5 - 2 2 T 1 5 : 1 8 : 0 3 . 9 0 3 2 4 6 2 + 1 0 : 0 0 < / L a s t P r o c e s s e d T i m e > < / D a t a M o d e l i n g S a n d b o x . S e r i a l i z e d S a n d b o x E r r o r C a c h e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 4 2 < / H e i g h t > < / S a n d b o x E d i t o r . F o r m u l a B a r S t a t e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9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1 ] ] > < / C u s t o m C o n t e n t > < / G e m i n i > 
</file>

<file path=customXml/item20.xml>��< ? x m l   v e r s i o n = " 1 . 0 "   e n c o d i n g = " u t f - 1 6 " ? > < D a t a M a s h u p   x m l n s = " h t t p : / / s c h e m a s . m i c r o s o f t . c o m / D a t a M a s h u p " > A A A A A B U D A A B Q S w M E F A A C A A g A e F B Y W Q G I w 3 C l A A A A 9 g A A A B I A H A B D b 2 5 m a W c v U G F j a 2 F n Z S 5 4 b W w g o h g A K K A U A A A A A A A A A A A A A A A A A A A A A A A A A A A A h Y 9 N D o I w G E S v Q r q n P 2 C i k l J i 3 E p i Y j R u m 1 q h E T 4 M L Z a 7 u f B I X k G M o u 5 c z p u 3 m L l f b z z r 6 y q 4 6 N a a B l L E M E W B B t U c D B Q p 6 t w x n K F M 8 L V U J 1 n o Y J D B J r 0 9 p K h 0 7 p w Q 4 r 3 H P s Z N W 5 C I U k b 2 + W q j S l 1 L 9 J H N f z k 0 Y J 0 E p Z H g u 9 c Y E W E W T z C b z j H l Z I Q 8 N / A V o m H v s / 2 B f N l V r m u 1 0 B A u t p y M k Z P 3 B / E A U E s D B B Q A A g A I A H h Q W F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4 U F h Z K I p H u A 4 A A A A R A A A A E w A c A E Z v c m 1 1 b G F z L 1 N l Y 3 R p b 2 4 x L m 0 g o h g A K K A U A A A A A A A A A A A A A A A A A A A A A A A A A A A A K 0 5 N L s n M z 1 M I h t C G 1 g B Q S w E C L Q A U A A I A C A B 4 U F h Z A Y j D c K U A A A D 2 A A A A E g A A A A A A A A A A A A A A A A A A A A A A Q 2 9 u Z m l n L 1 B h Y 2 t h Z 2 U u e G 1 s U E s B A i 0 A F A A C A A g A e F B Y W Q / K 6 a u k A A A A 6 Q A A A B M A A A A A A A A A A A A A A A A A 8 Q A A A F t D b 2 5 0 Z W 5 0 X 1 R 5 c G V z X S 5 4 b W x Q S w E C L Q A U A A I A C A B 4 U F h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F n H t R b C H f 0 6 m 7 Q G O t 3 I p q Q A A A A A C A A A A A A A Q Z g A A A A E A A C A A A A D F z r 1 7 q z l K Y 4 7 u G G t L 3 d 2 w 1 l 3 F M e c P N D e H Q Q b C o x t 3 B A A A A A A O g A A A A A I A A C A A A A B z 2 J W 8 l O U n L 5 2 Q y O W e L n q C G t z n D n 0 b x H E S w k q 0 l C 9 b X F A A A A A B F t Q C m C m m g F A B I H 3 Y e n s q 7 E 0 h W L 7 R 3 E D E x X z G r O O + E 1 D f Y C F 1 4 D p f i j s L q z 1 O K e j Y O m a F e 8 t B F C U o a 5 + / F i c I D B E 0 M + O O k p M G X V X 8 F R 0 x c E A A A A C R U p n R B 2 z p 7 7 / n N o q 1 J Q m a x s u g D l y q f F I Z 7 p r n u N D g g V n g F r O w G l t H O i r L A Z A U u 9 9 + n U 2 5 I X J L H D 8 A d Z q I y 2 x P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0B1299D3955A4D8526D45AC33D14F5" ma:contentTypeVersion="16" ma:contentTypeDescription="Create a new document." ma:contentTypeScope="" ma:versionID="9495f4cdea7bb9a1397c81218420b8eb">
  <xsd:schema xmlns:xsd="http://www.w3.org/2001/XMLSchema" xmlns:xs="http://www.w3.org/2001/XMLSchema" xmlns:p="http://schemas.microsoft.com/office/2006/metadata/properties" xmlns:ns2="6cf623e1-50d1-4abf-80aa-39ed782e31bb" xmlns:ns3="19706ce6-36ec-4c15-8fd5-d7045ee471ab" targetNamespace="http://schemas.microsoft.com/office/2006/metadata/properties" ma:root="true" ma:fieldsID="6a300762b2400028bb476a4a53f2bb0c" ns2:_="" ns3:_="">
    <xsd:import namespace="6cf623e1-50d1-4abf-80aa-39ed782e31bb"/>
    <xsd:import namespace="19706ce6-36ec-4c15-8fd5-d7045ee471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f623e1-50d1-4abf-80aa-39ed782e31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ed14178-a866-4361-8dff-2564b0c45b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06ce6-36ec-4c15-8fd5-d7045ee471ab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7be72f9-3f0d-4fdc-8c44-fa3d85bee1ac}" ma:internalName="TaxCatchAll" ma:showField="CatchAllData" ma:web="19706ce6-36ec-4c15-8fd5-d7045ee471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G e m i n i   x m l n s = " h t t p : / / g e m i n i / p i v o t c u s t o m i z a t i o n / C l i e n t W i n d o w X M L " > < C u s t o m C o n t e n t > < ! [ C D A T A [ T a b l e 1 ] ] > < / C u s t o m C o n t e n t > < / G e m i n i > 
</file>

<file path=customXml/item5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 T a b l e 1 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 T a b l e 1 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 C o l u m n s \ D a t e < / K e y > < / D i a g r a m O b j e c t K e y > < D i a g r a m O b j e c t K e y > < K e y > C o l u m n s \ K n o w l e d g e   a r e a < / K e y > < / D i a g r a m O b j e c t K e y > < D i a g r a m O b j e c t K e y > < K e y > C o l u m n s \ C P D   p r o v i d e r   n a m e < / K e y > < / D i a g r a m O b j e c t K e y > < D i a g r a m O b j e c t K e y > < K e y > C o l u m n s \ A c t i v i t y   t i t l e / d e s c r i p t i o n < / K e y > < / D i a g r a m O b j e c t K e y > < D i a g r a m O b j e c t K e y > < K e y > C o l u m n s \ A P E R   A c t i v i t y   t y p e < / K e y > < / D i a g r a m O b j e c t K e y > < D i a g r a m O b j e c t K e y > < K e y > C o l u m n s \ C o l u m n 1 < / K e y > < / D i a g r a m O b j e c t K e y > < D i a g r a m O b j e c t K e y > < K e y > C o l u m n s \ H o u r s 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 C o l u m n s \ K n o w l e d g e   a r e a 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 C o l u m n s \ C P D   p r o v i d e r   n a m e 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 C o l u m n s \ A c t i v i t y   t i t l e / d e s c r i p t i o n 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 C o l u m n s \ A P E R   A c t i v i t y   t y p e 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 C o l u m n s \ C o l u m n 1 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 C o l u m n s \ H o u r s 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 T a b l e 1 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 C o l u m n s \ K n o w l e d g e  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 C o l u m n s \ C P D   p r o v i d e r  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 C o l u m n s \ A c t i v i t y   t i t l e / d e s c r i p t i o n 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 C o l u m n s \ A P E R   A c t i v i t y 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 C o l u m n s \ H o u r s 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 T a b l e 1 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 2 0 3 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T a b l e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 D a t e < / s t r i n g > < / k e y > < v a l u e > < i n t > 1 3 4 < / i n t > < / v a l u e > < / i t e m > < i t e m > < k e y > < s t r i n g > K n o w l e d g e   a r e a < / s t r i n g > < / k e y > < v a l u e > < i n t > 3 0 0 < / i n t > < / v a l u e > < / i t e m > < i t e m > < k e y > < s t r i n g > C P D   p r o v i d e r   n a m e < / s t r i n g > < / k e y > < v a l u e > < i n t > 3 5 2 < / i n t > < / v a l u e > < / i t e m > < i t e m > < k e y > < s t r i n g > A c t i v i t y   t i t l e / d e s c r i p t i o n < / s t r i n g > < / k e y > < v a l u e > < i n t > 3 9 6 < / i n t > < / v a l u e > < / i t e m > < i t e m > < k e y > < s t r i n g > A P E R   A c t i v i t y   t y p e < / s t r i n g > < / k e y > < v a l u e > < i n t > 3 4 0 < / i n t > < / v a l u e > < / i t e m > < i t e m > < k e y > < s t r i n g > C o l u m n 1 < / s t r i n g > < / k e y > < v a l u e > < i n t > 1 9 5 < / i n t > < / v a l u e > < / i t e m > < i t e m > < k e y > < s t r i n g > H o u r s < / s t r i n g > < / k e y > < v a l u e > < i n t > 1 5 3 < / i n t > < / v a l u e > < / i t e m > < / C o l u m n W i d t h s > < C o l u m n D i s p l a y I n d e x > < i t e m > < k e y > < s t r i n g > D a t e < / s t r i n g > < / k e y > < v a l u e > < i n t > 0 < / i n t > < / v a l u e > < / i t e m > < i t e m > < k e y > < s t r i n g > K n o w l e d g e   a r e a < / s t r i n g > < / k e y > < v a l u e > < i n t > 1 < / i n t > < / v a l u e > < / i t e m > < i t e m > < k e y > < s t r i n g > C P D   p r o v i d e r   n a m e < / s t r i n g > < / k e y > < v a l u e > < i n t > 2 < / i n t > < / v a l u e > < / i t e m > < i t e m > < k e y > < s t r i n g > A c t i v i t y   t i t l e / d e s c r i p t i o n < / s t r i n g > < / k e y > < v a l u e > < i n t > 3 < / i n t > < / v a l u e > < / i t e m > < i t e m > < k e y > < s t r i n g > A P E R   A c t i v i t y   t y p e < / s t r i n g > < / k e y > < v a l u e > < i n t > 4 < / i n t > < / v a l u e > < / i t e m > < i t e m > < k e y > < s t r i n g > C o l u m n 1 < / s t r i n g > < / k e y > < v a l u e > < i n t > 5 < / i n t > < / v a l u e > < / i t e m > < i t e m > < k e y > < s t r i n g > H o u r s 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Props1.xml><?xml version="1.0" encoding="utf-8"?>
<ds:datastoreItem xmlns:ds="http://schemas.openxmlformats.org/officeDocument/2006/customXml" ds:itemID="{4312CF00-E948-4A52-A86E-47C382240CF7}">
  <ds:schemaRefs>
    <ds:schemaRef ds:uri="http://gemini/pivotcustomization/TableOrder"/>
  </ds:schemaRefs>
</ds:datastoreItem>
</file>

<file path=customXml/itemProps10.xml><?xml version="1.0" encoding="utf-8"?>
<ds:datastoreItem xmlns:ds="http://schemas.openxmlformats.org/officeDocument/2006/customXml" ds:itemID="{D037E1DE-77E5-4254-B272-B0FAD85E16D1}">
  <ds:schemaRefs>
    <ds:schemaRef ds:uri="http://schemas.microsoft.com/office/2006/metadata/properties"/>
    <ds:schemaRef ds:uri="http://schemas.microsoft.com/office/infopath/2007/PartnerControls"/>
    <ds:schemaRef ds:uri="19706ce6-36ec-4c15-8fd5-d7045ee471ab"/>
    <ds:schemaRef ds:uri="6cf623e1-50d1-4abf-80aa-39ed782e31bb"/>
  </ds:schemaRefs>
</ds:datastoreItem>
</file>

<file path=customXml/itemProps11.xml><?xml version="1.0" encoding="utf-8"?>
<ds:datastoreItem xmlns:ds="http://schemas.openxmlformats.org/officeDocument/2006/customXml" ds:itemID="{5DA39D0F-0C97-4424-95CA-B02EFCD789D3}">
  <ds:schemaRefs>
    <ds:schemaRef ds:uri="http://gemini/pivotcustomization/RelationshipAutoDetectionEnabled"/>
  </ds:schemaRefs>
</ds:datastoreItem>
</file>

<file path=customXml/itemProps12.xml><?xml version="1.0" encoding="utf-8"?>
<ds:datastoreItem xmlns:ds="http://schemas.openxmlformats.org/officeDocument/2006/customXml" ds:itemID="{350E1DF4-8F3B-4B48-B973-B8AE98C31D54}">
  <ds:schemaRefs>
    <ds:schemaRef ds:uri="http://gemini/pivotcustomization/ErrorCache"/>
  </ds:schemaRefs>
</ds:datastoreItem>
</file>

<file path=customXml/itemProps13.xml><?xml version="1.0" encoding="utf-8"?>
<ds:datastoreItem xmlns:ds="http://schemas.openxmlformats.org/officeDocument/2006/customXml" ds:itemID="{4CFAC428-92EC-4BD0-9369-5FA78E4A8088}">
  <ds:schemaRefs>
    <ds:schemaRef ds:uri="http://gemini/pivotcustomization/FormulaBarState"/>
  </ds:schemaRefs>
</ds:datastoreItem>
</file>

<file path=customXml/itemProps14.xml><?xml version="1.0" encoding="utf-8"?>
<ds:datastoreItem xmlns:ds="http://schemas.openxmlformats.org/officeDocument/2006/customXml" ds:itemID="{A842ABE1-E0D6-49D9-B949-9F583BF702F7}">
  <ds:schemaRefs>
    <ds:schemaRef ds:uri="http://gemini/pivotcustomization/IsSandboxEmbedded"/>
  </ds:schemaRefs>
</ds:datastoreItem>
</file>

<file path=customXml/itemProps15.xml><?xml version="1.0" encoding="utf-8"?>
<ds:datastoreItem xmlns:ds="http://schemas.openxmlformats.org/officeDocument/2006/customXml" ds:itemID="{6825D2E9-F4F3-42BC-AF00-EA22C65330D0}">
  <ds:schemaRefs>
    <ds:schemaRef ds:uri="http://gemini/pivotcustomization/ShowHidden"/>
  </ds:schemaRefs>
</ds:datastoreItem>
</file>

<file path=customXml/itemProps16.xml><?xml version="1.0" encoding="utf-8"?>
<ds:datastoreItem xmlns:ds="http://schemas.openxmlformats.org/officeDocument/2006/customXml" ds:itemID="{4468EEFC-E8F0-4D85-9D8D-1672AA11F7C7}">
  <ds:schemaRefs>
    <ds:schemaRef ds:uri="http://gemini/pivotcustomization/LinkedTableUpdateMode"/>
  </ds:schemaRefs>
</ds:datastoreItem>
</file>

<file path=customXml/itemProps17.xml><?xml version="1.0" encoding="utf-8"?>
<ds:datastoreItem xmlns:ds="http://schemas.openxmlformats.org/officeDocument/2006/customXml" ds:itemID="{64288611-89DA-4E26-915B-4C2674E1E5E2}">
  <ds:schemaRefs>
    <ds:schemaRef ds:uri="http://gemini/pivotcustomization/ManualCalcMode"/>
  </ds:schemaRefs>
</ds:datastoreItem>
</file>

<file path=customXml/itemProps18.xml><?xml version="1.0" encoding="utf-8"?>
<ds:datastoreItem xmlns:ds="http://schemas.openxmlformats.org/officeDocument/2006/customXml" ds:itemID="{39364383-4E67-437C-9D15-1343C4B72BC8}">
  <ds:schemaRefs>
    <ds:schemaRef ds:uri="http://gemini/pivotcustomization/SandboxNonEmpty"/>
  </ds:schemaRefs>
</ds:datastoreItem>
</file>

<file path=customXml/itemProps19.xml><?xml version="1.0" encoding="utf-8"?>
<ds:datastoreItem xmlns:ds="http://schemas.openxmlformats.org/officeDocument/2006/customXml" ds:itemID="{65402ECB-F592-495C-BB14-00D2FD44F5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574A9A-065C-4FB2-820C-425DD0BC1452}">
  <ds:schemaRefs>
    <ds:schemaRef ds:uri="http://gemini/pivotcustomization/PowerPivotVersion"/>
  </ds:schemaRefs>
</ds:datastoreItem>
</file>

<file path=customXml/itemProps20.xml><?xml version="1.0" encoding="utf-8"?>
<ds:datastoreItem xmlns:ds="http://schemas.openxmlformats.org/officeDocument/2006/customXml" ds:itemID="{D54969EC-65AB-472B-9A67-60C0C663F5C1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63ED23-63D0-4A3D-B56B-1805C45C98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f623e1-50d1-4abf-80aa-39ed782e31bb"/>
    <ds:schemaRef ds:uri="19706ce6-36ec-4c15-8fd5-d7045ee471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CE7DA45-A1D4-456A-8FF7-3C8B6012429B}">
  <ds:schemaRefs>
    <ds:schemaRef ds:uri="http://gemini/pivotcustomization/ClientWindowXML"/>
  </ds:schemaRefs>
</ds:datastoreItem>
</file>

<file path=customXml/itemProps5.xml><?xml version="1.0" encoding="utf-8"?>
<ds:datastoreItem xmlns:ds="http://schemas.openxmlformats.org/officeDocument/2006/customXml" ds:itemID="{3F2D572A-241C-4D28-A820-1D69B7E8C8AE}">
  <ds:schemaRefs>
    <ds:schemaRef ds:uri="http://gemini/pivotcustomization/Diagrams"/>
  </ds:schemaRefs>
</ds:datastoreItem>
</file>

<file path=customXml/itemProps6.xml><?xml version="1.0" encoding="utf-8"?>
<ds:datastoreItem xmlns:ds="http://schemas.openxmlformats.org/officeDocument/2006/customXml" ds:itemID="{D2BCDC6D-9442-4DEE-9DB9-203163969816}">
  <ds:schemaRefs>
    <ds:schemaRef ds:uri="http://gemini/pivotcustomization/TableWidget"/>
  </ds:schemaRefs>
</ds:datastoreItem>
</file>

<file path=customXml/itemProps7.xml><?xml version="1.0" encoding="utf-8"?>
<ds:datastoreItem xmlns:ds="http://schemas.openxmlformats.org/officeDocument/2006/customXml" ds:itemID="{CBA21B29-B22F-4C73-9D5A-06E0B8CD22CC}">
  <ds:schemaRefs>
    <ds:schemaRef ds:uri="http://gemini/pivotcustomization/MeasureGridState"/>
  </ds:schemaRefs>
</ds:datastoreItem>
</file>

<file path=customXml/itemProps8.xml><?xml version="1.0" encoding="utf-8"?>
<ds:datastoreItem xmlns:ds="http://schemas.openxmlformats.org/officeDocument/2006/customXml" ds:itemID="{349A387F-98E3-4CBB-A060-78579FEA0984}">
  <ds:schemaRefs>
    <ds:schemaRef ds:uri="http://gemini/pivotcustomization/TableXML_Table1"/>
  </ds:schemaRefs>
</ds:datastoreItem>
</file>

<file path=customXml/itemProps9.xml><?xml version="1.0" encoding="utf-8"?>
<ds:datastoreItem xmlns:ds="http://schemas.openxmlformats.org/officeDocument/2006/customXml" ds:itemID="{AD90D1EA-C338-47B6-A294-A77D4417E464}">
  <ds:schemaRefs>
    <ds:schemaRef ds:uri="http://gemini/pivotcustomization/ShowImplicitMeasur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Title Sheet</vt:lpstr>
      <vt:lpstr>Instructions</vt:lpstr>
      <vt:lpstr>CPD Record</vt:lpstr>
      <vt:lpstr>Activity Category</vt:lpstr>
      <vt:lpstr>Knowledge Areas</vt:lpstr>
      <vt:lpstr>'CPD Record'!Print_Area</vt:lpstr>
      <vt:lpstr>'Title 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Henderson</dc:creator>
  <cp:keywords/>
  <dc:description/>
  <cp:lastModifiedBy>Babylyn Briones</cp:lastModifiedBy>
  <cp:revision/>
  <dcterms:created xsi:type="dcterms:W3CDTF">2024-10-23T22:09:34Z</dcterms:created>
  <dcterms:modified xsi:type="dcterms:W3CDTF">2026-04-16T02:47:17Z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0x010100470B1299D3955A4D8526D45AC33D14F5</vt:lpwstr>
  </property>
  <property fmtid="{D5CDD505-2E9C-101B-9397-08002B2CF9AE}" pid="3" name="MediaServiceImageTags">
    <vt:lpwstr/>
  </property>
</Properties>
</file>